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tabRatio="886" activeTab="5"/>
  </bookViews>
  <sheets>
    <sheet name="A 1" sheetId="1" r:id="rId1"/>
    <sheet name="A 2" sheetId="2" r:id="rId2"/>
    <sheet name="A 3" sheetId="3" r:id="rId3"/>
    <sheet name="A 4" sheetId="4" r:id="rId4"/>
    <sheet name="A, u  (Tab1)" sheetId="5" r:id="rId5"/>
    <sheet name="A, u  (Tab2)" sheetId="6" r:id="rId6"/>
    <sheet name="d -&gt; u" sheetId="7" r:id="rId7"/>
    <sheet name="r &lt;-&gt; b" sheetId="8" r:id="rId8"/>
    <sheet name="Kreissekt.-bog." sheetId="9" r:id="rId9"/>
    <sheet name="Dreieckshöhen" sheetId="10" r:id="rId10"/>
  </sheets>
  <definedNames/>
  <calcPr fullCalcOnLoad="1"/>
</workbook>
</file>

<file path=xl/sharedStrings.xml><?xml version="1.0" encoding="utf-8"?>
<sst xmlns="http://schemas.openxmlformats.org/spreadsheetml/2006/main" count="448" uniqueCount="218">
  <si>
    <t>Zusammengesetzte Flächen I</t>
  </si>
  <si>
    <t>Lösungen</t>
  </si>
  <si>
    <t xml:space="preserve">1) Berechne die schraffierte Fläche: </t>
  </si>
  <si>
    <r>
      <t>1)</t>
    </r>
    <r>
      <rPr>
        <sz val="10"/>
        <rFont val="Arial"/>
        <family val="0"/>
      </rPr>
      <t xml:space="preserve"> Fläche = Viertelkreis(K) + Dreieck(D)</t>
    </r>
  </si>
  <si>
    <t xml:space="preserve"> cm</t>
  </si>
  <si>
    <r>
      <t>K = r²·</t>
    </r>
    <r>
      <rPr>
        <sz val="10"/>
        <rFont val="Symbol"/>
        <family val="1"/>
      </rPr>
      <t>p / 4</t>
    </r>
    <r>
      <rPr>
        <sz val="10"/>
        <rFont val="Arial"/>
        <family val="0"/>
      </rPr>
      <t xml:space="preserve"> ; D = ½ · r²</t>
    </r>
  </si>
  <si>
    <t>2) Berechne die schraffierte Fläche:</t>
  </si>
  <si>
    <t xml:space="preserve">2) </t>
  </si>
  <si>
    <t xml:space="preserve">     Dreieck ½ · f · a</t>
  </si>
  <si>
    <t>cm²</t>
  </si>
  <si>
    <t xml:space="preserve">  + Rechteck (g + f) · b</t>
  </si>
  <si>
    <t xml:space="preserve">  + Dreieck ½ · (g + f) · d </t>
  </si>
  <si>
    <t xml:space="preserve">     Subtotal</t>
  </si>
  <si>
    <r>
      <t xml:space="preserve">   - Kreis r²·</t>
    </r>
    <r>
      <rPr>
        <sz val="10"/>
        <rFont val="Symbol"/>
        <family val="1"/>
      </rPr>
      <t>p</t>
    </r>
    <r>
      <rPr>
        <sz val="10"/>
        <rFont val="GreekMathSymbols"/>
        <family val="2"/>
      </rPr>
      <t xml:space="preserve"> </t>
    </r>
  </si>
  <si>
    <t xml:space="preserve">  [r = (g+f)/2]</t>
  </si>
  <si>
    <t xml:space="preserve">     Schraffierte Fläche:</t>
  </si>
  <si>
    <t xml:space="preserve">3) Berechne die Fläche des Kreissektors und die </t>
  </si>
  <si>
    <r>
      <t>3)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Sektorfläche:</t>
    </r>
  </si>
  <si>
    <t xml:space="preserve">    Bogenlänge!</t>
  </si>
  <si>
    <r>
      <t xml:space="preserve">     A = r² ·</t>
    </r>
    <r>
      <rPr>
        <sz val="10"/>
        <rFont val="GreekMathSymbols"/>
        <family val="2"/>
      </rPr>
      <t xml:space="preserve"> </t>
    </r>
    <r>
      <rPr>
        <sz val="10"/>
        <rFont val="Symbol"/>
        <family val="1"/>
      </rPr>
      <t xml:space="preserve">p </t>
    </r>
    <r>
      <rPr>
        <sz val="10"/>
        <rFont val="Arial"/>
        <family val="0"/>
      </rPr>
      <t xml:space="preserve">·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/ 360</t>
    </r>
  </si>
  <si>
    <t>mm²</t>
  </si>
  <si>
    <t>r =</t>
  </si>
  <si>
    <t>mm</t>
  </si>
  <si>
    <t>a =</t>
  </si>
  <si>
    <t>°</t>
  </si>
  <si>
    <t xml:space="preserve">    Kreisbogen:</t>
  </si>
  <si>
    <r>
      <t xml:space="preserve">     b = 2 · r ·</t>
    </r>
    <r>
      <rPr>
        <sz val="10"/>
        <rFont val="Symbol"/>
        <family val="1"/>
      </rPr>
      <t xml:space="preserve"> p</t>
    </r>
    <r>
      <rPr>
        <sz val="10"/>
        <rFont val="Arial"/>
        <family val="0"/>
      </rPr>
      <t xml:space="preserve"> ·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/ 360</t>
    </r>
  </si>
  <si>
    <t>4) Berechne die schraffierte Fläche. Runde auf 3 Stellen !</t>
  </si>
  <si>
    <r>
      <t>4)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Fischblase:</t>
    </r>
  </si>
  <si>
    <t>cm</t>
  </si>
  <si>
    <t xml:space="preserve">    A = ½ · (2r)²</t>
  </si>
  <si>
    <t xml:space="preserve"> </t>
  </si>
  <si>
    <t>5) Berechne die schraffierte Fläche.</t>
  </si>
  <si>
    <t>5)</t>
  </si>
  <si>
    <t>m</t>
  </si>
  <si>
    <t>(Umgebendes Quadrat (Q) - Kreis (K)) / 4</t>
  </si>
  <si>
    <t xml:space="preserve">    Q = (2r)²</t>
  </si>
  <si>
    <t>m²</t>
  </si>
  <si>
    <r>
      <t xml:space="preserve"> -  K = r² · </t>
    </r>
    <r>
      <rPr>
        <sz val="10"/>
        <rFont val="Symbol"/>
        <family val="1"/>
      </rPr>
      <t>p</t>
    </r>
  </si>
  <si>
    <t>Subtotal:</t>
  </si>
  <si>
    <t>m²  (:4)</t>
  </si>
  <si>
    <t>Schraffierte Fläche:</t>
  </si>
  <si>
    <t>Zusammengesetzte Flächen II</t>
  </si>
  <si>
    <r>
      <t>1)</t>
    </r>
    <r>
      <rPr>
        <sz val="10"/>
        <rFont val="Arial"/>
        <family val="0"/>
      </rPr>
      <t xml:space="preserve"> Berechne die schraffierte Fläche: </t>
    </r>
  </si>
  <si>
    <r>
      <t>1)</t>
    </r>
    <r>
      <rPr>
        <sz val="10"/>
        <rFont val="Arial"/>
        <family val="0"/>
      </rPr>
      <t xml:space="preserve"> Fläche = gr. Halbkreis (HK) - kl. Kreis (KK)</t>
    </r>
  </si>
  <si>
    <r>
      <t xml:space="preserve">    HK = (2·r)²·</t>
    </r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/ 2</t>
    </r>
  </si>
  <si>
    <t xml:space="preserve"> -  KK = r²·p</t>
  </si>
  <si>
    <t xml:space="preserve">    Schraffierte Fläche  =</t>
  </si>
  <si>
    <t>(Die Fläche des kl. Kreises ist identisch mit der schraff. Fläche)</t>
  </si>
  <si>
    <r>
      <t xml:space="preserve">2) </t>
    </r>
    <r>
      <rPr>
        <sz val="10"/>
        <rFont val="Arial"/>
        <family val="0"/>
      </rPr>
      <t>Berechne die schraffierte Fläche:</t>
    </r>
  </si>
  <si>
    <t>2)  Schraffierte Fläche:</t>
  </si>
  <si>
    <t xml:space="preserve">     Rechteck a · b</t>
  </si>
  <si>
    <t xml:space="preserve">  + Rechteck a · c/2</t>
  </si>
  <si>
    <t xml:space="preserve">  - Viertelkreis + Viertelkreis</t>
  </si>
  <si>
    <t>cm² (hebt sich auf)</t>
  </si>
  <si>
    <t xml:space="preserve">  + Rechteck d · c/2</t>
  </si>
  <si>
    <r>
      <t xml:space="preserve">  </t>
    </r>
    <r>
      <rPr>
        <b/>
        <sz val="10"/>
        <rFont val="Arial"/>
        <family val="0"/>
      </rPr>
      <t xml:space="preserve">  Gesamtfläche</t>
    </r>
  </si>
  <si>
    <r>
      <t>3)</t>
    </r>
    <r>
      <rPr>
        <sz val="10"/>
        <rFont val="Arial"/>
        <family val="0"/>
      </rPr>
      <t xml:space="preserve"> Berechne die Fläche des Kreissektors </t>
    </r>
  </si>
  <si>
    <r>
      <t xml:space="preserve">  </t>
    </r>
    <r>
      <rPr>
        <sz val="10"/>
        <rFont val="Arial"/>
        <family val="0"/>
      </rPr>
      <t xml:space="preserve">   r = U · 360 /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 2</t>
    </r>
  </si>
  <si>
    <t>Bogenlänge =</t>
  </si>
  <si>
    <r>
      <t>4)</t>
    </r>
    <r>
      <rPr>
        <sz val="10"/>
        <rFont val="Arial"/>
        <family val="0"/>
      </rPr>
      <t xml:space="preserve"> Berechne die schraffierte Fläche.</t>
    </r>
  </si>
  <si>
    <r>
      <t>4)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Schraffierte Fläche:</t>
    </r>
  </si>
  <si>
    <t xml:space="preserve">    Runde auf 3 Stellen !</t>
  </si>
  <si>
    <t xml:space="preserve">    A = Grosser Kreis (gK) - 7 · Kl. Kreis (kK)</t>
  </si>
  <si>
    <r>
      <t xml:space="preserve">   gK = (r · 3)² · </t>
    </r>
    <r>
      <rPr>
        <sz val="10"/>
        <rFont val="Symbol"/>
        <family val="1"/>
      </rPr>
      <t>p</t>
    </r>
  </si>
  <si>
    <t xml:space="preserve">Der Radius der kleinen Kreise </t>
  </si>
  <si>
    <t xml:space="preserve">   kK =  r ² · p · 7</t>
  </si>
  <si>
    <t>beträgt je</t>
  </si>
  <si>
    <r>
      <t xml:space="preserve">  </t>
    </r>
    <r>
      <rPr>
        <b/>
        <sz val="10"/>
        <rFont val="Arial"/>
        <family val="0"/>
      </rPr>
      <t xml:space="preserve"> Differenz</t>
    </r>
  </si>
  <si>
    <r>
      <t>5)</t>
    </r>
    <r>
      <rPr>
        <sz val="10"/>
        <rFont val="Arial"/>
        <family val="0"/>
      </rPr>
      <t xml:space="preserve"> Berechne die schraffierte Fläche.</t>
    </r>
  </si>
  <si>
    <t>5)  Schraffierte Fläche:</t>
  </si>
  <si>
    <t>Dreiviertelkreis + Quadrat - Viertelkreis = Halbkreis + Quadrat</t>
  </si>
  <si>
    <r>
      <t xml:space="preserve">Halbkreis = r ² · </t>
    </r>
    <r>
      <rPr>
        <sz val="10"/>
        <rFont val="Symbol"/>
        <family val="1"/>
      </rPr>
      <t>p</t>
    </r>
    <r>
      <rPr>
        <sz val="10"/>
        <rFont val="Arial"/>
        <family val="2"/>
      </rPr>
      <t xml:space="preserve"> / 2</t>
    </r>
  </si>
  <si>
    <t>Quadrat = r ²</t>
  </si>
  <si>
    <t>Total</t>
  </si>
  <si>
    <t>Zusammengesetzte Flächen III</t>
  </si>
  <si>
    <r>
      <t>1)</t>
    </r>
    <r>
      <rPr>
        <sz val="10"/>
        <rFont val="Arial"/>
        <family val="0"/>
      </rPr>
      <t xml:space="preserve">   Fläche = Kreis [-&gt; ¾ + ¼ Kreis] (K) + Quadrat(Q)</t>
    </r>
  </si>
  <si>
    <t xml:space="preserve">    Die Radien der beiden Kreise sind</t>
  </si>
  <si>
    <t xml:space="preserve">    gleich gross !</t>
  </si>
  <si>
    <r>
      <t xml:space="preserve">      K = r²·</t>
    </r>
    <r>
      <rPr>
        <sz val="10"/>
        <rFont val="Symbol"/>
        <family val="1"/>
      </rPr>
      <t xml:space="preserve">p </t>
    </r>
  </si>
  <si>
    <t xml:space="preserve">      Q =  r²</t>
  </si>
  <si>
    <t xml:space="preserve">      A =</t>
  </si>
  <si>
    <t xml:space="preserve">     Dreieck ½ · a · b</t>
  </si>
  <si>
    <r>
      <t xml:space="preserve">     + Halbkreisreis (b/2) ² · </t>
    </r>
    <r>
      <rPr>
        <sz val="10"/>
        <rFont val="Symbol"/>
        <family val="1"/>
      </rPr>
      <t>p / 2</t>
    </r>
  </si>
  <si>
    <t xml:space="preserve">3) Berechne die schraffierte Fläche: </t>
  </si>
  <si>
    <r>
      <t>3)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Fläche = Sektor (S) - Kreis (K)</t>
    </r>
  </si>
  <si>
    <r>
      <t xml:space="preserve">     S = (2r)² ·</t>
    </r>
    <r>
      <rPr>
        <sz val="10"/>
        <rFont val="GreekMathSymbols"/>
        <family val="2"/>
      </rPr>
      <t xml:space="preserve"> </t>
    </r>
    <r>
      <rPr>
        <sz val="10"/>
        <rFont val="Symbol"/>
        <family val="1"/>
      </rPr>
      <t xml:space="preserve">p </t>
    </r>
    <r>
      <rPr>
        <sz val="10"/>
        <rFont val="Arial"/>
        <family val="0"/>
      </rPr>
      <t>· (</t>
    </r>
    <r>
      <rPr>
        <b/>
        <sz val="10"/>
        <rFont val="Arial"/>
        <family val="0"/>
      </rPr>
      <t xml:space="preserve">360 - </t>
    </r>
    <r>
      <rPr>
        <b/>
        <sz val="10"/>
        <rFont val="Symbol"/>
        <family val="1"/>
      </rPr>
      <t>a</t>
    </r>
    <r>
      <rPr>
        <sz val="10"/>
        <rFont val="Symbol"/>
        <family val="1"/>
      </rPr>
      <t>)</t>
    </r>
    <r>
      <rPr>
        <sz val="10"/>
        <rFont val="Arial"/>
        <family val="0"/>
      </rPr>
      <t xml:space="preserve"> / 360</t>
    </r>
  </si>
  <si>
    <r>
      <t xml:space="preserve">     K = r² ·</t>
    </r>
    <r>
      <rPr>
        <sz val="10"/>
        <rFont val="Symbol"/>
        <family val="1"/>
      </rPr>
      <t xml:space="preserve"> p</t>
    </r>
    <r>
      <rPr>
        <sz val="10"/>
        <rFont val="Arial"/>
        <family val="0"/>
      </rPr>
      <t xml:space="preserve"> </t>
    </r>
  </si>
  <si>
    <t xml:space="preserve">    Schraffierte Fläche =</t>
  </si>
  <si>
    <t>4) Berechne die schraffierte Fläche.</t>
  </si>
  <si>
    <r>
      <t>4)</t>
    </r>
    <r>
      <rPr>
        <sz val="10"/>
        <rFont val="Arial"/>
        <family val="0"/>
      </rPr>
      <t xml:space="preserve"> </t>
    </r>
  </si>
  <si>
    <r>
      <t xml:space="preserve">    gr. Halbkreis ((a+b)/2)² ·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/2</t>
    </r>
  </si>
  <si>
    <r>
      <t xml:space="preserve">  - mittl. Halbkreis (b/2)² ·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/2</t>
    </r>
  </si>
  <si>
    <r>
      <t xml:space="preserve">  - kl. Halbkreis (b/2)² ·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/2</t>
    </r>
  </si>
  <si>
    <t xml:space="preserve">    Schraff. Fläche: </t>
  </si>
  <si>
    <r>
      <t>5)</t>
    </r>
    <r>
      <rPr>
        <sz val="10"/>
        <rFont val="Arial"/>
        <family val="0"/>
      </rPr>
      <t xml:space="preserve"> Fläche = doppelte Quadratfläche -&gt; Zeichnung</t>
    </r>
  </si>
  <si>
    <t xml:space="preserve">Zusammengesetzte Flächen IV </t>
  </si>
  <si>
    <t>Pythagoras nötig !</t>
  </si>
  <si>
    <r>
      <t>1)</t>
    </r>
    <r>
      <rPr>
        <sz val="10"/>
        <rFont val="Arial"/>
        <family val="0"/>
      </rPr>
      <t xml:space="preserve">   Fläche = 1½ Kreis (K)  +  Dreieck (D)</t>
    </r>
  </si>
  <si>
    <t xml:space="preserve">      Dreieckshöhe (h) = Wurzel aus [s² - (s/2)²]</t>
  </si>
  <si>
    <t>=</t>
  </si>
  <si>
    <r>
      <t xml:space="preserve">      K =(s/2)²·</t>
    </r>
    <r>
      <rPr>
        <sz val="10"/>
        <rFont val="Symbol"/>
        <family val="1"/>
      </rPr>
      <t>p</t>
    </r>
    <r>
      <rPr>
        <sz val="10"/>
        <rFont val="Arial"/>
        <family val="2"/>
      </rPr>
      <t>·1½</t>
    </r>
  </si>
  <si>
    <t xml:space="preserve">      D =  s · h / 2</t>
  </si>
  <si>
    <t xml:space="preserve">      Fläche  =</t>
  </si>
  <si>
    <r>
      <t>2)</t>
    </r>
    <r>
      <rPr>
        <sz val="10"/>
        <rFont val="Arial"/>
        <family val="0"/>
      </rPr>
      <t xml:space="preserve">   Fläche = ¼ Kreis (K)  - Quadrat (Q)</t>
    </r>
  </si>
  <si>
    <t xml:space="preserve">      r = Wurzel aus (2·s²)</t>
  </si>
  <si>
    <r>
      <t xml:space="preserve">      K =r²·</t>
    </r>
    <r>
      <rPr>
        <sz val="10"/>
        <rFont val="Symbol"/>
        <family val="1"/>
      </rPr>
      <t>p</t>
    </r>
    <r>
      <rPr>
        <sz val="10"/>
        <rFont val="Arial"/>
        <family val="2"/>
      </rPr>
      <t>·¼</t>
    </r>
  </si>
  <si>
    <t xml:space="preserve">      Q =  s²</t>
  </si>
  <si>
    <r>
      <t xml:space="preserve">3) 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Kreis (K) - Quadrat (Q)</t>
    </r>
  </si>
  <si>
    <t xml:space="preserve">      r = Wurzel aus (2·s²)/2</t>
  </si>
  <si>
    <t>s =</t>
  </si>
  <si>
    <r>
      <t xml:space="preserve">      K =r²·</t>
    </r>
    <r>
      <rPr>
        <sz val="10"/>
        <rFont val="Symbol"/>
        <family val="1"/>
      </rPr>
      <t>p</t>
    </r>
  </si>
  <si>
    <t xml:space="preserve">4) Berechne die schraffierte Fläche: </t>
  </si>
  <si>
    <r>
      <t xml:space="preserve">4) </t>
    </r>
    <r>
      <rPr>
        <sz val="10"/>
        <rFont val="Arial"/>
        <family val="0"/>
      </rPr>
      <t xml:space="preserve"> ½ </t>
    </r>
    <r>
      <rPr>
        <sz val="10"/>
        <rFont val="Arial"/>
        <family val="0"/>
      </rPr>
      <t>Kreis (K) + Quadrat (Q)</t>
    </r>
  </si>
  <si>
    <t xml:space="preserve">      r = Wurzel aus (a²/2)</t>
  </si>
  <si>
    <r>
      <t xml:space="preserve">      K =r²·</t>
    </r>
    <r>
      <rPr>
        <sz val="10"/>
        <rFont val="Symbol"/>
        <family val="1"/>
      </rPr>
      <t>p / 2</t>
    </r>
  </si>
  <si>
    <t xml:space="preserve">      Q =  a²/2</t>
  </si>
  <si>
    <t xml:space="preserve">5) Berechne die Fläche der "Möndchen". </t>
  </si>
  <si>
    <r>
      <t>5)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Möndchen:</t>
    </r>
  </si>
  <si>
    <t xml:space="preserve">    c = Wurzel aus (a² + b²)</t>
  </si>
  <si>
    <t xml:space="preserve">    Dreieck (  a · b / 2 )</t>
  </si>
  <si>
    <t>b =</t>
  </si>
  <si>
    <r>
      <t xml:space="preserve"> + kl. Kreis ((a/2)² ·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 2)</t>
    </r>
  </si>
  <si>
    <r>
      <t xml:space="preserve"> + mittl. Kreis ((b/2)² ·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 2)</t>
    </r>
  </si>
  <si>
    <r>
      <t xml:space="preserve"> - gr. Kreis ((c/2)² · </t>
    </r>
    <r>
      <rPr>
        <sz val="10"/>
        <rFont val="Symbol"/>
        <family val="1"/>
      </rPr>
      <t>p</t>
    </r>
    <r>
      <rPr>
        <sz val="10"/>
        <rFont val="Arial"/>
        <family val="0"/>
      </rPr>
      <t xml:space="preserve"> / 2)</t>
    </r>
  </si>
  <si>
    <r>
      <t>Fläche der Möndchen</t>
    </r>
    <r>
      <rPr>
        <sz val="10"/>
        <rFont val="Arial"/>
        <family val="0"/>
      </rPr>
      <t>:</t>
    </r>
  </si>
  <si>
    <t xml:space="preserve">(Diese Fläche entspricht der Dreiecksfläche, da die </t>
  </si>
  <si>
    <t>kleinen Halbkreise zusammen die Fläche des grossen</t>
  </si>
  <si>
    <t>Halbkreises ergeben -&gt; Pythagoras !)</t>
  </si>
  <si>
    <r>
      <t>Zeichne</t>
    </r>
    <r>
      <rPr>
        <sz val="14"/>
        <rFont val="Arial"/>
        <family val="2"/>
      </rPr>
      <t xml:space="preserve"> und </t>
    </r>
    <r>
      <rPr>
        <b/>
        <sz val="14"/>
        <rFont val="Arial"/>
        <family val="2"/>
      </rPr>
      <t>berechne</t>
    </r>
    <r>
      <rPr>
        <sz val="14"/>
        <rFont val="Arial"/>
        <family val="2"/>
      </rPr>
      <t xml:space="preserve"> die Fläche (A) und </t>
    </r>
    <r>
      <rPr>
        <sz val="14"/>
        <rFont val="Arial"/>
        <family val="2"/>
      </rPr>
      <t xml:space="preserve"> den Umfang (u)</t>
    </r>
  </si>
  <si>
    <t>Resultate:</t>
  </si>
  <si>
    <t>Quadrate</t>
  </si>
  <si>
    <t>s (Seite)</t>
  </si>
  <si>
    <t>A (Fläche)</t>
  </si>
  <si>
    <t>u (Umfang)</t>
  </si>
  <si>
    <t>Rechtecke</t>
  </si>
  <si>
    <t>l (Länge)</t>
  </si>
  <si>
    <t>b (Breite)</t>
  </si>
  <si>
    <t>Parallelogramme</t>
  </si>
  <si>
    <t>g (Grundlinie)</t>
  </si>
  <si>
    <t>s (Seitenlinie)</t>
  </si>
  <si>
    <t>h (Höhe)</t>
  </si>
  <si>
    <t>Dreiecke</t>
  </si>
  <si>
    <t>a (Grundlinie)</t>
  </si>
  <si>
    <t xml:space="preserve">b </t>
  </si>
  <si>
    <t>c</t>
  </si>
  <si>
    <t>h</t>
  </si>
  <si>
    <t xml:space="preserve"> Repetition Flächen</t>
  </si>
  <si>
    <t>Lösungen:</t>
  </si>
  <si>
    <t>Löse die Aufgaben auf dem Blatt.</t>
  </si>
  <si>
    <t xml:space="preserve">Korrigiere und verbessere sie.  </t>
  </si>
  <si>
    <t>Besprich mit dem Lehrer die Probleme, die Du nicht selbst lösen kannst.</t>
  </si>
  <si>
    <t>A) Rechtecke: Fülle die Lücken aus:</t>
  </si>
  <si>
    <t>Breite</t>
  </si>
  <si>
    <t>Länge</t>
  </si>
  <si>
    <t>Umfang (u)</t>
  </si>
  <si>
    <t>Fläche (A)</t>
  </si>
  <si>
    <t>B) Parallelogramm: Zeichne ein Parallelogramm, bezeichne die Stücke und fülle die leeren Felder.</t>
  </si>
  <si>
    <t>Grundlinie (g)</t>
  </si>
  <si>
    <t>Seite (s)</t>
  </si>
  <si>
    <t>Höhe (h)</t>
  </si>
  <si>
    <t>C) Dreieck: Zeichne ein Dreieck, bezeichne die Stücke und fülle die Lücken aus:</t>
  </si>
  <si>
    <t xml:space="preserve">    </t>
  </si>
  <si>
    <t>Seite (a) = g!</t>
  </si>
  <si>
    <t>Seite (b)</t>
  </si>
  <si>
    <t>Seite (c)</t>
  </si>
  <si>
    <t xml:space="preserve">Höhe (h) </t>
  </si>
  <si>
    <t>D) Kreis: Fülle die leeren Felder :</t>
  </si>
  <si>
    <t>Radius (r)</t>
  </si>
  <si>
    <t>Durchmesser (d)</t>
  </si>
  <si>
    <t>E) Kreisbogen: Fülle die Lücken aus:</t>
  </si>
  <si>
    <r>
      <t>Winkel (</t>
    </r>
    <r>
      <rPr>
        <sz val="10"/>
        <rFont val="Symbol"/>
        <family val="1"/>
      </rPr>
      <t>a</t>
    </r>
    <r>
      <rPr>
        <sz val="10"/>
        <rFont val="Arial"/>
        <family val="0"/>
      </rPr>
      <t>)</t>
    </r>
  </si>
  <si>
    <t>Kreisbogen (b)</t>
  </si>
  <si>
    <t>Kreissektoren / Kreisbogen</t>
  </si>
  <si>
    <t>Berechne das Fehlende. Runde r und d jeweils auf eine Stelle nach dem Komma. Schreibe die Resultate in die Tabelle.</t>
  </si>
  <si>
    <t>Korrigiere nach jeder Zeile selbständig.</t>
  </si>
  <si>
    <t>Nr.</t>
  </si>
  <si>
    <t xml:space="preserve">r </t>
  </si>
  <si>
    <t>d</t>
  </si>
  <si>
    <t>u</t>
  </si>
  <si>
    <t>b</t>
  </si>
  <si>
    <t>a</t>
  </si>
  <si>
    <t>* (freiwillig)</t>
  </si>
  <si>
    <r>
      <t xml:space="preserve">Kreissektoren / Kreisbogen </t>
    </r>
    <r>
      <rPr>
        <b/>
        <sz val="20"/>
        <rFont val="Arial"/>
        <family val="0"/>
      </rPr>
      <t xml:space="preserve"> - </t>
    </r>
    <r>
      <rPr>
        <b/>
        <u val="single"/>
        <sz val="22"/>
        <rFont val="Arial"/>
        <family val="0"/>
      </rPr>
      <t>Lösungen</t>
    </r>
  </si>
  <si>
    <t>Eventuell kleine Abweichungen durch das Runden möglich !</t>
  </si>
  <si>
    <t>Eingeben:</t>
  </si>
  <si>
    <t>Lösung</t>
  </si>
  <si>
    <t>Proportionalitätsfaktor: PI</t>
  </si>
  <si>
    <t>d in cm</t>
  </si>
  <si>
    <t>u in cm</t>
  </si>
  <si>
    <t>runde auf 2 Stellen !</t>
  </si>
  <si>
    <t>Immer wieder Kreise...</t>
  </si>
  <si>
    <t>ID Nr.</t>
  </si>
  <si>
    <t>Wir haben erkannt, dass ...</t>
  </si>
  <si>
    <r>
      <t>Der Kreisumfang (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) rund 3.14 mal grösser ist als sein Durchmesser (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</si>
  <si>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Die genaue Zahl pi (</t>
    </r>
    <r>
      <rPr>
        <b/>
        <sz val="10"/>
        <rFont val="Symbol"/>
        <family val="1"/>
      </rPr>
      <t>p</t>
    </r>
    <r>
      <rPr>
        <sz val="10"/>
        <rFont val="Arial"/>
        <family val="0"/>
      </rPr>
      <t xml:space="preserve"> = 3,1415926...) beträgt.</t>
    </r>
  </si>
  <si>
    <r>
      <t>Der Durchmesser dem doppelten Radius (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) entspricht.</t>
    </r>
  </si>
  <si>
    <r>
      <t>Die Länge des Kreisbogens 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) vom Winkel (</t>
    </r>
    <r>
      <rPr>
        <b/>
        <sz val="10"/>
        <rFont val="Symbol"/>
        <family val="1"/>
      </rPr>
      <t>a</t>
    </r>
    <r>
      <rPr>
        <sz val="10"/>
        <rFont val="Arial"/>
        <family val="2"/>
      </rPr>
      <t>) abhängt</t>
    </r>
  </si>
  <si>
    <t>r</t>
  </si>
  <si>
    <t>mal 2</t>
  </si>
  <si>
    <r>
      <t xml:space="preserve">mal </t>
    </r>
    <r>
      <rPr>
        <sz val="10"/>
        <rFont val="Symbol"/>
        <family val="1"/>
      </rPr>
      <t>p</t>
    </r>
  </si>
  <si>
    <r>
      <t xml:space="preserve">mal  </t>
    </r>
    <r>
      <rPr>
        <sz val="10"/>
        <rFont val="Symbol"/>
        <family val="1"/>
      </rPr>
      <t>a</t>
    </r>
    <r>
      <rPr>
        <sz val="10"/>
        <rFont val="Arial"/>
        <family val="0"/>
      </rPr>
      <t>/360</t>
    </r>
  </si>
  <si>
    <t>durch 2</t>
  </si>
  <si>
    <r>
      <t xml:space="preserve">durch </t>
    </r>
    <r>
      <rPr>
        <sz val="10"/>
        <rFont val="Symbol"/>
        <family val="1"/>
      </rPr>
      <t>p</t>
    </r>
  </si>
  <si>
    <r>
      <t>mal 360/</t>
    </r>
    <r>
      <rPr>
        <sz val="10"/>
        <rFont val="Symbol"/>
        <family val="1"/>
      </rPr>
      <t>a</t>
    </r>
  </si>
  <si>
    <r>
      <t>Berechne</t>
    </r>
    <r>
      <rPr>
        <b/>
        <sz val="12"/>
        <rFont val="Arial"/>
        <family val="0"/>
      </rPr>
      <t xml:space="preserve">   (Winkel </t>
    </r>
    <r>
      <rPr>
        <b/>
        <sz val="12"/>
        <rFont val="Symbol"/>
        <family val="1"/>
      </rPr>
      <t>a</t>
    </r>
    <r>
      <rPr>
        <b/>
        <sz val="12"/>
        <rFont val="Arial"/>
        <family val="0"/>
      </rPr>
      <t xml:space="preserve"> =</t>
    </r>
  </si>
  <si>
    <t>1 )</t>
  </si>
  <si>
    <t>2 )</t>
  </si>
  <si>
    <t>d =</t>
  </si>
  <si>
    <t>3 )</t>
  </si>
  <si>
    <t>u =</t>
  </si>
  <si>
    <t>4 )</t>
  </si>
  <si>
    <t>5 )</t>
  </si>
  <si>
    <t>6 )</t>
  </si>
  <si>
    <t>7 )</t>
  </si>
  <si>
    <t>Sektorfläche (A)</t>
  </si>
  <si>
    <r>
      <t>A</t>
    </r>
    <r>
      <rPr>
        <b/>
        <sz val="9"/>
        <rFont val="Arial"/>
        <family val="2"/>
      </rPr>
      <t>Kreis</t>
    </r>
  </si>
  <si>
    <r>
      <t>A</t>
    </r>
    <r>
      <rPr>
        <b/>
        <sz val="9"/>
        <rFont val="Arial"/>
        <family val="2"/>
      </rPr>
      <t>Sektor</t>
    </r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</si>
</sst>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\ &quot;cm&quot;"/>
    <numFmt numFmtId="171" formatCode="General\ &quot;cm²&quot;"/>
    <numFmt numFmtId="172" formatCode="General\ &quot;°&quot;"/>
    <numFmt numFmtId="173" formatCode="General\ &quot;cm2&quot;"/>
    <numFmt numFmtId="174" formatCode="#,##0.############"/>
    <numFmt numFmtId="175" formatCode="#,##0.0############"/>
    <numFmt numFmtId="176" formatCode="#,##0.0############&quot; cm²&quot;"/>
    <numFmt numFmtId="177" formatCode="#,##0.0############&quot; cm&quot;"/>
    <numFmt numFmtId="178" formatCode="&quot;ID Nr.&quot;\ \ General"/>
    <numFmt numFmtId="179" formatCode="0.0000"/>
    <numFmt numFmtId="180" formatCode="0.000"/>
    <numFmt numFmtId="181" formatCode="&quot;ID &quot;General"/>
    <numFmt numFmtId="182" formatCode="0.000&quot; cm&quot;"/>
    <numFmt numFmtId="183" formatCode="0.00&quot; cm&quot;"/>
    <numFmt numFmtId="184" formatCode="0&quot; °&quot;"/>
    <numFmt numFmtId="185" formatCode="0.00&quot; cm2&quot;"/>
    <numFmt numFmtId="186" formatCode="General\ &quot;° )&quot;"/>
    <numFmt numFmtId="187" formatCode="&quot;ID Nr. &quot;General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sz val="10"/>
      <name val="Symbol"/>
      <family val="1"/>
    </font>
    <font>
      <sz val="10"/>
      <color indexed="8"/>
      <name val="Arial"/>
      <family val="2"/>
    </font>
    <font>
      <sz val="18"/>
      <name val="Arial"/>
      <family val="2"/>
    </font>
    <font>
      <sz val="20"/>
      <name val="Balloon"/>
      <family val="2"/>
    </font>
    <font>
      <sz val="2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0"/>
    </font>
    <font>
      <sz val="20"/>
      <name val="Army"/>
      <family val="0"/>
    </font>
    <font>
      <sz val="20"/>
      <color indexed="8"/>
      <name val="Army"/>
      <family val="0"/>
    </font>
    <font>
      <sz val="12"/>
      <name val="Arial"/>
      <family val="2"/>
    </font>
    <font>
      <b/>
      <sz val="14"/>
      <name val="Symbol"/>
      <family val="1"/>
    </font>
    <font>
      <sz val="14"/>
      <color indexed="9"/>
      <name val="Arial"/>
      <family val="2"/>
    </font>
    <font>
      <sz val="14"/>
      <color indexed="8"/>
      <name val="Arial"/>
      <family val="2"/>
    </font>
    <font>
      <b/>
      <u val="single"/>
      <sz val="20"/>
      <name val="arial"/>
      <family val="0"/>
    </font>
    <font>
      <b/>
      <sz val="20"/>
      <name val="Arial"/>
      <family val="0"/>
    </font>
    <font>
      <b/>
      <u val="single"/>
      <sz val="22"/>
      <name val="Arial"/>
      <family val="0"/>
    </font>
    <font>
      <sz val="10"/>
      <name val="GreekMathSymbols"/>
      <family val="2"/>
    </font>
    <font>
      <b/>
      <sz val="1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2"/>
      <name val="Symbol"/>
      <family val="1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170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0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170" fontId="10" fillId="0" borderId="0" xfId="0" applyNumberFormat="1" applyFont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70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170" fontId="6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70" fontId="0" fillId="2" borderId="1" xfId="0" applyNumberFormat="1" applyFill="1" applyBorder="1" applyAlignment="1" applyProtection="1">
      <alignment horizontal="center" vertical="center"/>
      <protection locked="0"/>
    </xf>
    <xf numFmtId="170" fontId="13" fillId="3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8" fontId="1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0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2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justify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 vertical="top"/>
    </xf>
    <xf numFmtId="0" fontId="25" fillId="0" borderId="0" xfId="0" applyFont="1" applyAlignment="1">
      <alignment vertical="top"/>
    </xf>
    <xf numFmtId="0" fontId="0" fillId="0" borderId="0" xfId="0" applyAlignment="1">
      <alignment horizontal="left"/>
    </xf>
    <xf numFmtId="179" fontId="26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9" fontId="26" fillId="0" borderId="0" xfId="0" applyNumberFormat="1" applyFont="1" applyBorder="1" applyAlignment="1">
      <alignment vertical="justify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9" fontId="0" fillId="0" borderId="0" xfId="0" applyNumberFormat="1" applyFont="1" applyBorder="1" applyAlignment="1">
      <alignment/>
    </xf>
    <xf numFmtId="17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/>
    </xf>
    <xf numFmtId="0" fontId="1" fillId="0" borderId="0" xfId="0" applyFont="1" applyAlignment="1">
      <alignment vertical="top"/>
    </xf>
    <xf numFmtId="18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Border="1" applyAlignment="1">
      <alignment vertical="justify"/>
    </xf>
    <xf numFmtId="180" fontId="26" fillId="0" borderId="0" xfId="0" applyNumberFormat="1" applyFont="1" applyBorder="1" applyAlignment="1">
      <alignment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26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4" fillId="0" borderId="5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2" fontId="4" fillId="0" borderId="6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83" fontId="12" fillId="0" borderId="1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9" fillId="0" borderId="1" xfId="0" applyNumberFormat="1" applyFont="1" applyFill="1" applyBorder="1" applyAlignment="1">
      <alignment horizontal="right" vertical="center"/>
    </xf>
    <xf numFmtId="184" fontId="12" fillId="0" borderId="1" xfId="0" applyNumberFormat="1" applyFont="1" applyFill="1" applyBorder="1" applyAlignment="1">
      <alignment horizontal="center" vertical="center"/>
    </xf>
    <xf numFmtId="184" fontId="18" fillId="0" borderId="1" xfId="0" applyNumberFormat="1" applyFont="1" applyFill="1" applyBorder="1" applyAlignment="1">
      <alignment horizontal="center" vertical="center"/>
    </xf>
    <xf numFmtId="185" fontId="18" fillId="0" borderId="1" xfId="0" applyNumberFormat="1" applyFont="1" applyFill="1" applyBorder="1" applyAlignment="1">
      <alignment horizontal="right" vertical="center"/>
    </xf>
    <xf numFmtId="185" fontId="12" fillId="0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71" fontId="7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186" fontId="28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87" fontId="29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183" fontId="28" fillId="0" borderId="0" xfId="0" applyNumberFormat="1" applyFont="1" applyAlignment="1">
      <alignment horizontal="right"/>
    </xf>
    <xf numFmtId="0" fontId="28" fillId="0" borderId="7" xfId="0" applyFont="1" applyBorder="1" applyAlignment="1">
      <alignment horizontal="right"/>
    </xf>
    <xf numFmtId="183" fontId="1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38</xdr:row>
      <xdr:rowOff>114300</xdr:rowOff>
    </xdr:from>
    <xdr:to>
      <xdr:col>7</xdr:col>
      <xdr:colOff>180975</xdr:colOff>
      <xdr:row>47</xdr:row>
      <xdr:rowOff>133350</xdr:rowOff>
    </xdr:to>
    <xdr:pic>
      <xdr:nvPicPr>
        <xdr:cNvPr id="1" name="Bild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524750"/>
          <a:ext cx="1476375" cy="1476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752475</xdr:colOff>
      <xdr:row>2</xdr:row>
      <xdr:rowOff>0</xdr:rowOff>
    </xdr:from>
    <xdr:to>
      <xdr:col>7</xdr:col>
      <xdr:colOff>590550</xdr:colOff>
      <xdr:row>9</xdr:row>
      <xdr:rowOff>9525</xdr:rowOff>
    </xdr:to>
    <xdr:pic>
      <xdr:nvPicPr>
        <xdr:cNvPr id="2" name="Bild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09575"/>
          <a:ext cx="2124075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704850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71475" y="333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5</xdr:col>
      <xdr:colOff>742950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448050" y="3333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28575</xdr:rowOff>
    </xdr:from>
    <xdr:to>
      <xdr:col>2</xdr:col>
      <xdr:colOff>704850</xdr:colOff>
      <xdr:row>26</xdr:row>
      <xdr:rowOff>28575</xdr:rowOff>
    </xdr:to>
    <xdr:sp>
      <xdr:nvSpPr>
        <xdr:cNvPr id="3" name="Line 3"/>
        <xdr:cNvSpPr>
          <a:spLocks/>
        </xdr:cNvSpPr>
      </xdr:nvSpPr>
      <xdr:spPr>
        <a:xfrm>
          <a:off x="371475" y="42386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28575</xdr:rowOff>
    </xdr:from>
    <xdr:to>
      <xdr:col>5</xdr:col>
      <xdr:colOff>742950</xdr:colOff>
      <xdr:row>26</xdr:row>
      <xdr:rowOff>28575</xdr:rowOff>
    </xdr:to>
    <xdr:sp>
      <xdr:nvSpPr>
        <xdr:cNvPr id="4" name="Line 4"/>
        <xdr:cNvSpPr>
          <a:spLocks/>
        </xdr:cNvSpPr>
      </xdr:nvSpPr>
      <xdr:spPr>
        <a:xfrm>
          <a:off x="3448050" y="42386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38100</xdr:rowOff>
    </xdr:from>
    <xdr:to>
      <xdr:col>2</xdr:col>
      <xdr:colOff>742950</xdr:colOff>
      <xdr:row>9</xdr:row>
      <xdr:rowOff>38100</xdr:rowOff>
    </xdr:to>
    <xdr:sp>
      <xdr:nvSpPr>
        <xdr:cNvPr id="1" name="Line 2"/>
        <xdr:cNvSpPr>
          <a:spLocks/>
        </xdr:cNvSpPr>
      </xdr:nvSpPr>
      <xdr:spPr>
        <a:xfrm>
          <a:off x="657225" y="194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38100</xdr:rowOff>
    </xdr:from>
    <xdr:to>
      <xdr:col>4</xdr:col>
      <xdr:colOff>752475</xdr:colOff>
      <xdr:row>9</xdr:row>
      <xdr:rowOff>38100</xdr:rowOff>
    </xdr:to>
    <xdr:sp>
      <xdr:nvSpPr>
        <xdr:cNvPr id="2" name="Line 3"/>
        <xdr:cNvSpPr>
          <a:spLocks/>
        </xdr:cNvSpPr>
      </xdr:nvSpPr>
      <xdr:spPr>
        <a:xfrm>
          <a:off x="1819275" y="194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38100</xdr:rowOff>
    </xdr:from>
    <xdr:to>
      <xdr:col>7</xdr:col>
      <xdr:colOff>0</xdr:colOff>
      <xdr:row>9</xdr:row>
      <xdr:rowOff>38100</xdr:rowOff>
    </xdr:to>
    <xdr:sp>
      <xdr:nvSpPr>
        <xdr:cNvPr id="3" name="Line 4"/>
        <xdr:cNvSpPr>
          <a:spLocks/>
        </xdr:cNvSpPr>
      </xdr:nvSpPr>
      <xdr:spPr>
        <a:xfrm>
          <a:off x="3028950" y="19431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38100</xdr:rowOff>
    </xdr:from>
    <xdr:to>
      <xdr:col>2</xdr:col>
      <xdr:colOff>742950</xdr:colOff>
      <xdr:row>12</xdr:row>
      <xdr:rowOff>38100</xdr:rowOff>
    </xdr:to>
    <xdr:sp>
      <xdr:nvSpPr>
        <xdr:cNvPr id="4" name="Line 5"/>
        <xdr:cNvSpPr>
          <a:spLocks/>
        </xdr:cNvSpPr>
      </xdr:nvSpPr>
      <xdr:spPr>
        <a:xfrm>
          <a:off x="657225" y="2495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38100</xdr:rowOff>
    </xdr:from>
    <xdr:to>
      <xdr:col>4</xdr:col>
      <xdr:colOff>742950</xdr:colOff>
      <xdr:row>12</xdr:row>
      <xdr:rowOff>38100</xdr:rowOff>
    </xdr:to>
    <xdr:sp>
      <xdr:nvSpPr>
        <xdr:cNvPr id="5" name="Line 6"/>
        <xdr:cNvSpPr>
          <a:spLocks/>
        </xdr:cNvSpPr>
      </xdr:nvSpPr>
      <xdr:spPr>
        <a:xfrm>
          <a:off x="1809750" y="2495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38100</xdr:rowOff>
    </xdr:from>
    <xdr:to>
      <xdr:col>6</xdr:col>
      <xdr:colOff>752475</xdr:colOff>
      <xdr:row>12</xdr:row>
      <xdr:rowOff>38100</xdr:rowOff>
    </xdr:to>
    <xdr:sp>
      <xdr:nvSpPr>
        <xdr:cNvPr id="6" name="Line 7"/>
        <xdr:cNvSpPr>
          <a:spLocks/>
        </xdr:cNvSpPr>
      </xdr:nvSpPr>
      <xdr:spPr>
        <a:xfrm>
          <a:off x="3019425" y="2495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38100</xdr:rowOff>
    </xdr:from>
    <xdr:to>
      <xdr:col>2</xdr:col>
      <xdr:colOff>742950</xdr:colOff>
      <xdr:row>33</xdr:row>
      <xdr:rowOff>38100</xdr:rowOff>
    </xdr:to>
    <xdr:sp>
      <xdr:nvSpPr>
        <xdr:cNvPr id="7" name="Line 8"/>
        <xdr:cNvSpPr>
          <a:spLocks/>
        </xdr:cNvSpPr>
      </xdr:nvSpPr>
      <xdr:spPr>
        <a:xfrm>
          <a:off x="657225" y="7419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38100</xdr:rowOff>
    </xdr:from>
    <xdr:to>
      <xdr:col>4</xdr:col>
      <xdr:colOff>752475</xdr:colOff>
      <xdr:row>33</xdr:row>
      <xdr:rowOff>38100</xdr:rowOff>
    </xdr:to>
    <xdr:sp>
      <xdr:nvSpPr>
        <xdr:cNvPr id="8" name="Line 9"/>
        <xdr:cNvSpPr>
          <a:spLocks/>
        </xdr:cNvSpPr>
      </xdr:nvSpPr>
      <xdr:spPr>
        <a:xfrm>
          <a:off x="1819275" y="7419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38100</xdr:rowOff>
    </xdr:from>
    <xdr:to>
      <xdr:col>7</xdr:col>
      <xdr:colOff>0</xdr:colOff>
      <xdr:row>33</xdr:row>
      <xdr:rowOff>38100</xdr:rowOff>
    </xdr:to>
    <xdr:sp>
      <xdr:nvSpPr>
        <xdr:cNvPr id="9" name="Line 10"/>
        <xdr:cNvSpPr>
          <a:spLocks/>
        </xdr:cNvSpPr>
      </xdr:nvSpPr>
      <xdr:spPr>
        <a:xfrm>
          <a:off x="3028950" y="7419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742950</xdr:colOff>
      <xdr:row>36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657225" y="7972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36</xdr:row>
      <xdr:rowOff>38100</xdr:rowOff>
    </xdr:from>
    <xdr:to>
      <xdr:col>4</xdr:col>
      <xdr:colOff>742950</xdr:colOff>
      <xdr:row>36</xdr:row>
      <xdr:rowOff>38100</xdr:rowOff>
    </xdr:to>
    <xdr:sp>
      <xdr:nvSpPr>
        <xdr:cNvPr id="11" name="Line 12"/>
        <xdr:cNvSpPr>
          <a:spLocks/>
        </xdr:cNvSpPr>
      </xdr:nvSpPr>
      <xdr:spPr>
        <a:xfrm>
          <a:off x="1809750" y="7972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36</xdr:row>
      <xdr:rowOff>38100</xdr:rowOff>
    </xdr:from>
    <xdr:to>
      <xdr:col>6</xdr:col>
      <xdr:colOff>752475</xdr:colOff>
      <xdr:row>36</xdr:row>
      <xdr:rowOff>38100</xdr:rowOff>
    </xdr:to>
    <xdr:sp>
      <xdr:nvSpPr>
        <xdr:cNvPr id="12" name="Line 13"/>
        <xdr:cNvSpPr>
          <a:spLocks/>
        </xdr:cNvSpPr>
      </xdr:nvSpPr>
      <xdr:spPr>
        <a:xfrm>
          <a:off x="3019425" y="7972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3.v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workbookViewId="0" topLeftCell="A10">
      <selection activeCell="G1" sqref="G1"/>
    </sheetView>
  </sheetViews>
  <sheetFormatPr defaultColWidth="11.421875" defaultRowHeight="12.75"/>
  <cols>
    <col min="1" max="1" width="3.421875" style="9" customWidth="1"/>
    <col min="2" max="2" width="5.140625" style="11" customWidth="1"/>
    <col min="3" max="7" width="11.421875" style="11" customWidth="1"/>
    <col min="8" max="8" width="31.8515625" style="11" customWidth="1"/>
    <col min="9" max="9" width="20.7109375" style="11" customWidth="1"/>
    <col min="10" max="10" width="11.421875" style="11" customWidth="1"/>
    <col min="11" max="11" width="13.421875" style="11" customWidth="1"/>
    <col min="12" max="16384" width="11.421875" style="11" customWidth="1"/>
  </cols>
  <sheetData>
    <row r="1" spans="1:10" ht="20.25" customHeight="1">
      <c r="A1" s="76" t="s">
        <v>0</v>
      </c>
      <c r="F1"/>
      <c r="G1" s="77" t="str">
        <f ca="1">"ID "&amp;INT(RAND()*2000+1000)</f>
        <v>ID 1066</v>
      </c>
      <c r="I1" s="78" t="s">
        <v>1</v>
      </c>
      <c r="J1" s="77" t="str">
        <f>G1</f>
        <v>ID 1066</v>
      </c>
    </row>
    <row r="2" ht="12" customHeight="1"/>
    <row r="3" spans="1:10" ht="12" customHeight="1">
      <c r="A3" s="9" t="s">
        <v>2</v>
      </c>
      <c r="J3" s="70" t="s">
        <v>3</v>
      </c>
    </row>
    <row r="4" spans="1:3" ht="12" customHeight="1">
      <c r="A4" s="9" t="str">
        <f>"r = "</f>
        <v>r = </v>
      </c>
      <c r="B4" s="11">
        <f ca="1">INT(RAND()*20+3.5)/5+0.3</f>
        <v>4.8999999999999995</v>
      </c>
      <c r="C4" s="11" t="s">
        <v>4</v>
      </c>
    </row>
    <row r="5" spans="1:12" s="84" customFormat="1" ht="13.5" customHeight="1">
      <c r="A5" s="86"/>
      <c r="J5" s="86" t="s">
        <v>5</v>
      </c>
      <c r="L5" s="87" t="str">
        <f>"A = "&amp;INT((B4^2)*(PI()/4+0.5)*1000)/1000&amp;" cm²"</f>
        <v>A = 30.862 cm²</v>
      </c>
    </row>
    <row r="6" ht="12" customHeight="1"/>
    <row r="7" ht="12" customHeight="1"/>
    <row r="8" ht="13.5" customHeight="1"/>
    <row r="9" ht="13.5" customHeight="1"/>
    <row r="10" ht="44.25" customHeight="1"/>
    <row r="11" spans="1:10" ht="13.5" customHeight="1">
      <c r="A11" s="9" t="s">
        <v>6</v>
      </c>
      <c r="J11" s="70" t="s">
        <v>7</v>
      </c>
    </row>
    <row r="12" spans="1:13" s="83" customFormat="1" ht="13.5" customHeight="1">
      <c r="A12" s="88" t="str">
        <f>"a = "</f>
        <v>a = </v>
      </c>
      <c r="B12" s="83">
        <f ca="1">INT(RAND()*20+3.5)/5+0.3</f>
        <v>2.1</v>
      </c>
      <c r="C12" s="83" t="s">
        <v>4</v>
      </c>
      <c r="J12" s="83" t="s">
        <v>8</v>
      </c>
      <c r="L12" s="90">
        <f>B17*B12/2</f>
        <v>3.0450000000000004</v>
      </c>
      <c r="M12" s="83" t="s">
        <v>9</v>
      </c>
    </row>
    <row r="13" spans="1:13" s="83" customFormat="1" ht="13.5" customHeight="1">
      <c r="A13" s="88" t="str">
        <f>"b = "</f>
        <v>b = </v>
      </c>
      <c r="B13" s="83">
        <f>B12*4</f>
        <v>8.4</v>
      </c>
      <c r="C13" s="83" t="s">
        <v>4</v>
      </c>
      <c r="J13" s="83" t="s">
        <v>10</v>
      </c>
      <c r="L13" s="90">
        <f>(B18+B17)*B13</f>
        <v>43.680000000000014</v>
      </c>
      <c r="M13" s="83" t="s">
        <v>9</v>
      </c>
    </row>
    <row r="14" spans="1:13" s="83" customFormat="1" ht="13.5" customHeight="1">
      <c r="A14" s="88" t="str">
        <f>"c = "</f>
        <v>c = </v>
      </c>
      <c r="B14" s="83">
        <f ca="1">B12+INT(RAND()*10+3.5)/5</f>
        <v>2.7</v>
      </c>
      <c r="C14" s="83" t="s">
        <v>4</v>
      </c>
      <c r="J14" s="83" t="s">
        <v>11</v>
      </c>
      <c r="L14" s="89">
        <f>(B18+B17)*B15/2</f>
        <v>3.9000000000000012</v>
      </c>
      <c r="M14" s="83" t="s">
        <v>9</v>
      </c>
    </row>
    <row r="15" spans="1:13" s="83" customFormat="1" ht="13.5" customHeight="1">
      <c r="A15" s="88" t="str">
        <f>"d = "</f>
        <v>d = </v>
      </c>
      <c r="B15" s="83">
        <f ca="1">B14-INT(RAND()*15)/10</f>
        <v>1.5000000000000002</v>
      </c>
      <c r="C15" s="83" t="s">
        <v>4</v>
      </c>
      <c r="J15" s="83" t="s">
        <v>12</v>
      </c>
      <c r="L15" s="90">
        <f>SUM(L12:L14)</f>
        <v>50.625000000000014</v>
      </c>
      <c r="M15" s="83" t="s">
        <v>9</v>
      </c>
    </row>
    <row r="16" spans="1:13" s="82" customFormat="1" ht="14.25" customHeight="1">
      <c r="A16" s="82" t="str">
        <f>"e = "</f>
        <v>e = </v>
      </c>
      <c r="B16" s="82">
        <f>B13+B12</f>
        <v>10.5</v>
      </c>
      <c r="C16" s="82" t="s">
        <v>4</v>
      </c>
      <c r="J16" s="85" t="s">
        <v>13</v>
      </c>
      <c r="K16" s="85" t="s">
        <v>14</v>
      </c>
      <c r="L16" s="91">
        <f>((B18+B17)/2)^2*PI()</f>
        <v>21.23716633826701</v>
      </c>
      <c r="M16" s="82" t="s">
        <v>9</v>
      </c>
    </row>
    <row r="17" spans="1:12" ht="13.5" customHeight="1">
      <c r="A17" s="9" t="str">
        <f>"f = "</f>
        <v>f = </v>
      </c>
      <c r="B17" s="11">
        <f>B14+0.2</f>
        <v>2.9000000000000004</v>
      </c>
      <c r="C17" s="11" t="s">
        <v>4</v>
      </c>
      <c r="L17" s="79"/>
    </row>
    <row r="18" spans="1:13" ht="13.5" customHeight="1">
      <c r="A18" s="9" t="str">
        <f>"g = "</f>
        <v>g = </v>
      </c>
      <c r="B18" s="11">
        <f>B12+0.2</f>
        <v>2.3000000000000003</v>
      </c>
      <c r="C18" s="11" t="s">
        <v>4</v>
      </c>
      <c r="J18" s="70" t="s">
        <v>15</v>
      </c>
      <c r="K18" s="70"/>
      <c r="L18" s="74">
        <f>L15-L16</f>
        <v>29.387833661733005</v>
      </c>
      <c r="M18" s="75" t="s">
        <v>9</v>
      </c>
    </row>
    <row r="19" ht="13.5" customHeight="1"/>
    <row r="20" ht="13.5" customHeight="1"/>
    <row r="21" ht="13.5" customHeight="1"/>
    <row r="22" spans="1:10" ht="13.5" customHeight="1">
      <c r="A22" s="9" t="s">
        <v>16</v>
      </c>
      <c r="J22" s="70" t="s">
        <v>17</v>
      </c>
    </row>
    <row r="23" spans="1:13" ht="13.5" customHeight="1">
      <c r="A23" s="9" t="s">
        <v>18</v>
      </c>
      <c r="J23" s="11" t="s">
        <v>19</v>
      </c>
      <c r="L23" s="74">
        <f>B24^2*PI()*B25/360</f>
        <v>667.274279622472</v>
      </c>
      <c r="M23" s="75" t="s">
        <v>20</v>
      </c>
    </row>
    <row r="24" spans="1:3" ht="13.5" customHeight="1">
      <c r="A24" s="9" t="s">
        <v>21</v>
      </c>
      <c r="B24" s="11">
        <f ca="1">INT(RAND()*20+35)</f>
        <v>36</v>
      </c>
      <c r="C24" s="11" t="s">
        <v>22</v>
      </c>
    </row>
    <row r="25" spans="1:10" ht="13.5" customHeight="1">
      <c r="A25" s="81" t="s">
        <v>23</v>
      </c>
      <c r="B25" s="11">
        <f ca="1">INT(RAND()*40+40)</f>
        <v>59</v>
      </c>
      <c r="C25" s="11" t="s">
        <v>24</v>
      </c>
      <c r="J25" s="70" t="s">
        <v>25</v>
      </c>
    </row>
    <row r="26" spans="10:13" ht="13.5" customHeight="1">
      <c r="J26" s="11" t="s">
        <v>26</v>
      </c>
      <c r="L26" s="74">
        <f>B24*2*PI()*B25/360</f>
        <v>37.070793312359555</v>
      </c>
      <c r="M26" s="75" t="s">
        <v>22</v>
      </c>
    </row>
    <row r="27" ht="34.5" customHeight="1">
      <c r="L27" s="79"/>
    </row>
    <row r="28" spans="1:12" ht="13.5" customHeight="1">
      <c r="A28" s="9" t="s">
        <v>27</v>
      </c>
      <c r="J28" s="70" t="s">
        <v>28</v>
      </c>
      <c r="L28" s="79"/>
    </row>
    <row r="29" spans="1:13" ht="15.75" customHeight="1">
      <c r="A29" s="9" t="s">
        <v>21</v>
      </c>
      <c r="B29" s="11">
        <f ca="1">INT(RAND()*20+3.5)/5+0.3</f>
        <v>3.5</v>
      </c>
      <c r="C29" s="11" t="s">
        <v>29</v>
      </c>
      <c r="J29" s="11" t="s">
        <v>30</v>
      </c>
      <c r="L29" s="74">
        <f>(B29*2)^2*PI()/2</f>
        <v>76.96902001294993</v>
      </c>
      <c r="M29" s="75" t="s">
        <v>9</v>
      </c>
    </row>
    <row r="30" ht="14.25" customHeight="1">
      <c r="L30" s="79"/>
    </row>
    <row r="31" ht="12.75">
      <c r="L31" s="79"/>
    </row>
    <row r="32" ht="12.75">
      <c r="L32" s="79"/>
    </row>
    <row r="33" spans="1:12" ht="12.75">
      <c r="A33" s="11"/>
      <c r="L33" s="79"/>
    </row>
    <row r="34" ht="12.75"/>
    <row r="35" ht="12.75">
      <c r="A35" s="9" t="s">
        <v>31</v>
      </c>
    </row>
    <row r="36" ht="12.75"/>
    <row r="37" ht="12.75"/>
    <row r="38" ht="34.5" customHeight="1"/>
    <row r="39" ht="12.75"/>
    <row r="40" spans="1:10" ht="12.75">
      <c r="A40" s="9" t="s">
        <v>32</v>
      </c>
      <c r="J40" s="70" t="s">
        <v>33</v>
      </c>
    </row>
    <row r="41" spans="1:10" ht="12.75">
      <c r="A41" s="9" t="s">
        <v>21</v>
      </c>
      <c r="B41" s="11">
        <f ca="1">INT(RAND()*20+35)/100</f>
        <v>0.54</v>
      </c>
      <c r="C41" s="11" t="s">
        <v>34</v>
      </c>
      <c r="J41" s="11" t="s">
        <v>35</v>
      </c>
    </row>
    <row r="42" ht="12.75"/>
    <row r="43" spans="10:13" ht="12.75">
      <c r="J43" s="11" t="s">
        <v>36</v>
      </c>
      <c r="L43" s="79">
        <f>(B41*2)^2</f>
        <v>1.1664</v>
      </c>
      <c r="M43" s="11" t="s">
        <v>37</v>
      </c>
    </row>
    <row r="44" spans="10:13" ht="12.75">
      <c r="J44" s="11" t="s">
        <v>38</v>
      </c>
      <c r="L44" s="80">
        <f>B41^2*PI()</f>
        <v>0.9160884177867837</v>
      </c>
      <c r="M44" s="92" t="s">
        <v>37</v>
      </c>
    </row>
    <row r="45" spans="10:13" ht="12.75">
      <c r="J45" s="11" t="s">
        <v>39</v>
      </c>
      <c r="L45" s="79">
        <f>L43-L44</f>
        <v>0.25031158221321637</v>
      </c>
      <c r="M45" s="11" t="s">
        <v>40</v>
      </c>
    </row>
    <row r="46" ht="12.75">
      <c r="L46" s="79"/>
    </row>
    <row r="47" spans="10:13" ht="12.75">
      <c r="J47" s="70" t="s">
        <v>41</v>
      </c>
      <c r="L47" s="74">
        <f>L45/4</f>
        <v>0.06257789555330409</v>
      </c>
      <c r="M47" s="75" t="s">
        <v>37</v>
      </c>
    </row>
    <row r="48" ht="12.75">
      <c r="L48" s="79"/>
    </row>
    <row r="49" ht="12.75">
      <c r="L49" s="79"/>
    </row>
    <row r="50" ht="12.75">
      <c r="L50" s="79"/>
    </row>
    <row r="51" ht="12.75">
      <c r="L51" s="79"/>
    </row>
    <row r="52" ht="12.75">
      <c r="L52" s="79"/>
    </row>
    <row r="53" ht="12.75">
      <c r="L53" s="79"/>
    </row>
    <row r="54" ht="12.75">
      <c r="L54" s="79"/>
    </row>
    <row r="55" ht="12.75">
      <c r="L55" s="79"/>
    </row>
    <row r="56" ht="12.75">
      <c r="L56" s="79"/>
    </row>
    <row r="57" ht="12.75">
      <c r="L57" s="79"/>
    </row>
    <row r="58" ht="12.75">
      <c r="L58" s="79"/>
    </row>
    <row r="59" ht="12.75">
      <c r="L59" s="79"/>
    </row>
    <row r="60" ht="12.75">
      <c r="L60" s="79"/>
    </row>
    <row r="61" ht="12.75">
      <c r="L61" s="79"/>
    </row>
    <row r="62" ht="12.75">
      <c r="L62" s="79"/>
    </row>
    <row r="63" ht="12.75">
      <c r="L63" s="79"/>
    </row>
    <row r="64" ht="12.75">
      <c r="L64" s="79"/>
    </row>
    <row r="65" ht="12.75">
      <c r="L65" s="79"/>
    </row>
    <row r="66" ht="12.75">
      <c r="L66" s="79"/>
    </row>
    <row r="67" ht="12.75">
      <c r="L67" s="79"/>
    </row>
    <row r="68" ht="12.75">
      <c r="L68" s="79"/>
    </row>
    <row r="69" ht="12.75">
      <c r="L69" s="79"/>
    </row>
    <row r="70" ht="12.75">
      <c r="L70" s="79"/>
    </row>
    <row r="71" ht="12.75">
      <c r="L71" s="79"/>
    </row>
    <row r="72" ht="12.75">
      <c r="L72" s="79"/>
    </row>
    <row r="73" ht="12.75">
      <c r="L73" s="79"/>
    </row>
    <row r="74" ht="12.75">
      <c r="L74" s="79"/>
    </row>
    <row r="75" ht="12.75">
      <c r="L75" s="79"/>
    </row>
    <row r="76" ht="12.75">
      <c r="L76" s="79"/>
    </row>
    <row r="77" ht="12.75">
      <c r="L77" s="79"/>
    </row>
    <row r="78" ht="12.75">
      <c r="L78" s="79"/>
    </row>
    <row r="79" ht="12.75">
      <c r="L79" s="79"/>
    </row>
    <row r="80" ht="12.75">
      <c r="L80" s="79"/>
    </row>
    <row r="81" ht="12.75">
      <c r="L81" s="79"/>
    </row>
    <row r="82" ht="12.75">
      <c r="L82" s="79"/>
    </row>
  </sheetData>
  <printOptions/>
  <pageMargins left="0.75" right="0.75" top="0.43" bottom="0.45" header="0.34" footer="0.23"/>
  <pageSetup fitToHeight="1" fitToWidth="1" horizontalDpi="360" verticalDpi="360" orientation="landscape" paperSize="9" scale="77" r:id="rId6"/>
  <headerFooter alignWithMargins="0">
    <oddFooter>&amp;R&amp;8K. Bertschi  &amp;D</oddFooter>
  </headerFooter>
  <drawing r:id="rId5"/>
  <legacyDrawing r:id="rId4"/>
  <oleObjects>
    <oleObject progId="Designer" shapeId="114831" r:id="rId1"/>
    <oleObject progId="Designer" shapeId="51227" r:id="rId2"/>
    <oleObject progId="Designer" shapeId="26192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106" zoomScaleNormal="106" workbookViewId="0" topLeftCell="A1">
      <selection activeCell="B12" sqref="B12"/>
    </sheetView>
  </sheetViews>
  <sheetFormatPr defaultColWidth="11.421875" defaultRowHeight="12.75"/>
  <sheetData>
    <row r="1" spans="1:7" ht="12.75">
      <c r="A1" s="63"/>
      <c r="B1" s="4" t="s">
        <v>163</v>
      </c>
      <c r="C1" s="4" t="s">
        <v>164</v>
      </c>
      <c r="D1" s="4" t="s">
        <v>165</v>
      </c>
      <c r="E1" s="4" t="s">
        <v>166</v>
      </c>
      <c r="F1" s="4" t="s">
        <v>155</v>
      </c>
      <c r="G1" s="33" t="s">
        <v>156</v>
      </c>
    </row>
    <row r="2" spans="1:7" ht="12.75">
      <c r="A2" s="63"/>
      <c r="B2" s="4">
        <f ca="1">INT(RAND()*50)/10+4</f>
        <v>6.6</v>
      </c>
      <c r="C2" s="4">
        <f ca="1">INT(RAND()*50)/10+3</f>
        <v>3.8</v>
      </c>
      <c r="D2" s="4">
        <f>INT((B2+C2-(B2+C2)/3)*10)/10</f>
        <v>6.9</v>
      </c>
      <c r="E2" s="37">
        <f aca="true" t="shared" si="0" ref="E2:E11">INT(SQRT((F2/2)*(F2/2-B2)*(F2/2-C2)*(F2/2-D2))*2/B2*10)/10</f>
        <v>3.7</v>
      </c>
      <c r="F2" s="34">
        <f aca="true" t="shared" si="1" ref="F2:F11">B2+C2+D2</f>
        <v>17.299999999999997</v>
      </c>
      <c r="G2" s="33">
        <f aca="true" t="shared" si="2" ref="G2:G11">B2*E2/2</f>
        <v>12.209999999999999</v>
      </c>
    </row>
    <row r="3" spans="1:7" ht="12.75">
      <c r="A3" s="63"/>
      <c r="B3" s="4">
        <f ca="1">INT(RAND()*50)/10+4</f>
        <v>6.8</v>
      </c>
      <c r="C3" s="4">
        <f ca="1">INT(RAND()*50)/10+3</f>
        <v>7.4</v>
      </c>
      <c r="D3" s="4">
        <f>INT((B3+C3-(B3+C3)/3)*10)/10</f>
        <v>9.4</v>
      </c>
      <c r="E3" s="37">
        <f t="shared" si="0"/>
        <v>7.3</v>
      </c>
      <c r="F3" s="34">
        <f t="shared" si="1"/>
        <v>23.6</v>
      </c>
      <c r="G3" s="33">
        <f t="shared" si="2"/>
        <v>24.82</v>
      </c>
    </row>
    <row r="4" spans="1:7" ht="12.75">
      <c r="A4" s="63"/>
      <c r="B4" s="4">
        <f ca="1">INT(RAND()*50)/10+4</f>
        <v>6</v>
      </c>
      <c r="C4" s="4">
        <f ca="1">INT(RAND()*50)/10+3</f>
        <v>7.9</v>
      </c>
      <c r="D4" s="4">
        <f>INT((B4+C4-(B4+C4)/3)*10)/10</f>
        <v>9.2</v>
      </c>
      <c r="E4" s="37">
        <f t="shared" si="0"/>
        <v>7.8</v>
      </c>
      <c r="F4" s="34">
        <f t="shared" si="1"/>
        <v>23.1</v>
      </c>
      <c r="G4" s="33">
        <f t="shared" si="2"/>
        <v>23.4</v>
      </c>
    </row>
    <row r="5" spans="1:7" ht="12.75">
      <c r="A5" s="63"/>
      <c r="B5" s="4">
        <f ca="1">INT(RAND()*50)/10+4</f>
        <v>8</v>
      </c>
      <c r="C5" s="4">
        <f ca="1">INT(RAND()*50)/10+3</f>
        <v>3.7</v>
      </c>
      <c r="D5" s="4">
        <f>INT((B5+C5-(B5+C5)/3)*10)/10</f>
        <v>7.8</v>
      </c>
      <c r="E5" s="37">
        <f t="shared" si="0"/>
        <v>3.5</v>
      </c>
      <c r="F5" s="34">
        <f t="shared" si="1"/>
        <v>19.5</v>
      </c>
      <c r="G5" s="33">
        <f t="shared" si="2"/>
        <v>14</v>
      </c>
    </row>
    <row r="6" spans="1:7" ht="12.75">
      <c r="A6" s="63"/>
      <c r="B6" s="4">
        <f ca="1">INT(RAND()*50)/10+4</f>
        <v>4.2</v>
      </c>
      <c r="C6" s="4">
        <f ca="1">INT(RAND()*50)/10+3</f>
        <v>3.4</v>
      </c>
      <c r="D6" s="4">
        <f>INT((B6+C6-(B6+C6)/3)*10)/10</f>
        <v>5</v>
      </c>
      <c r="E6" s="37">
        <f t="shared" si="0"/>
        <v>3.3</v>
      </c>
      <c r="F6" s="34">
        <f t="shared" si="1"/>
        <v>12.6</v>
      </c>
      <c r="G6" s="33">
        <f t="shared" si="2"/>
        <v>6.93</v>
      </c>
    </row>
    <row r="7" spans="1:7" ht="12.75">
      <c r="A7" s="63"/>
      <c r="B7" s="4">
        <f ca="1">INT(RAND()*5)/1+4</f>
        <v>8</v>
      </c>
      <c r="C7" s="4">
        <f ca="1">INT(RAND()*5)/1+3</f>
        <v>3</v>
      </c>
      <c r="D7" s="4">
        <f>INT((B7+C7-(B7+C7)/3)*1)/1</f>
        <v>7</v>
      </c>
      <c r="E7" s="37">
        <f t="shared" si="0"/>
        <v>2.5</v>
      </c>
      <c r="F7" s="34">
        <f t="shared" si="1"/>
        <v>18</v>
      </c>
      <c r="G7" s="33">
        <f t="shared" si="2"/>
        <v>10</v>
      </c>
    </row>
    <row r="8" spans="1:7" ht="12.75">
      <c r="A8" s="63"/>
      <c r="B8" s="4">
        <f ca="1">INT(RAND()*5)/1+4</f>
        <v>6</v>
      </c>
      <c r="C8" s="4">
        <f ca="1">INT(RAND()*5)/1+3</f>
        <v>5</v>
      </c>
      <c r="D8" s="4">
        <f>INT((B8+C8-(B8+C8)/3)*1)/1</f>
        <v>7</v>
      </c>
      <c r="E8" s="37">
        <f t="shared" si="0"/>
        <v>4.8</v>
      </c>
      <c r="F8" s="34">
        <f t="shared" si="1"/>
        <v>18</v>
      </c>
      <c r="G8" s="33">
        <f t="shared" si="2"/>
        <v>14.399999999999999</v>
      </c>
    </row>
    <row r="9" spans="1:7" ht="12.75">
      <c r="A9" s="63"/>
      <c r="B9" s="4">
        <f ca="1">INT(RAND()*5)/1+4</f>
        <v>5</v>
      </c>
      <c r="C9" s="4">
        <f ca="1">INT(RAND()*5)/1+3</f>
        <v>5</v>
      </c>
      <c r="D9" s="4">
        <f>INT((B9+C9-(B9+C9)/3)*1)/1</f>
        <v>6</v>
      </c>
      <c r="E9" s="37">
        <f t="shared" si="0"/>
        <v>4.8</v>
      </c>
      <c r="F9" s="34">
        <f t="shared" si="1"/>
        <v>16</v>
      </c>
      <c r="G9" s="33">
        <f t="shared" si="2"/>
        <v>12</v>
      </c>
    </row>
    <row r="10" spans="1:7" ht="12.75">
      <c r="A10" s="63"/>
      <c r="B10" s="4">
        <f ca="1">INT(RAND()*5)/1+4</f>
        <v>6</v>
      </c>
      <c r="C10" s="4">
        <f ca="1">INT(RAND()*5)/1+3</f>
        <v>4</v>
      </c>
      <c r="D10" s="4">
        <f>INT((B10+C10-(B10+C10)/3)*1)/1</f>
        <v>6</v>
      </c>
      <c r="E10" s="37">
        <f t="shared" si="0"/>
        <v>3.7</v>
      </c>
      <c r="F10" s="34">
        <f t="shared" si="1"/>
        <v>16</v>
      </c>
      <c r="G10" s="33">
        <f t="shared" si="2"/>
        <v>11.100000000000001</v>
      </c>
    </row>
    <row r="11" spans="1:7" ht="12.75">
      <c r="A11" s="63"/>
      <c r="B11" s="4">
        <f ca="1">INT(RAND()*5)/1+4</f>
        <v>5</v>
      </c>
      <c r="C11" s="4">
        <f ca="1">INT(RAND()*5)/1+3</f>
        <v>4</v>
      </c>
      <c r="D11" s="4">
        <f>INT((B11+C11-(B11+C11)/3)*1)/1</f>
        <v>6</v>
      </c>
      <c r="E11" s="37">
        <f t="shared" si="0"/>
        <v>3.9</v>
      </c>
      <c r="F11" s="34">
        <f t="shared" si="1"/>
        <v>15</v>
      </c>
      <c r="G11" s="33">
        <f t="shared" si="2"/>
        <v>9.75</v>
      </c>
    </row>
    <row r="12" spans="1:7" ht="12.75">
      <c r="A12" s="35" t="s">
        <v>185</v>
      </c>
      <c r="B12" s="36"/>
      <c r="C12" s="36"/>
      <c r="D12" s="36"/>
      <c r="E12" s="37">
        <f>IF(B12&gt;0,(INT(SQRT((F12/2)*(F12/2-B12)*(F12/2-C12)*(F12/2-D12))*2/B12*10)/10),"")</f>
      </c>
      <c r="F12" s="34">
        <f>IF(B12&gt;0,B12+C12+D12,"")</f>
      </c>
      <c r="G12" s="33">
        <f>IF(B12&gt;0,B12*E12/2,"")</f>
      </c>
    </row>
    <row r="13" spans="2:7" ht="12.75">
      <c r="B13" s="36"/>
      <c r="C13" s="36"/>
      <c r="D13" s="36"/>
      <c r="E13" s="37">
        <f>IF(B13&gt;0,(INT(SQRT((F13/2)*(F13/2-B13)*(F13/2-C13)*(F13/2-D13))*2/B13*10)/10),"")</f>
      </c>
      <c r="F13" s="34">
        <f>IF(B13&gt;0,B13+C13+D13,"")</f>
      </c>
      <c r="G13" s="33">
        <f>IF(B13&gt;0,B13*E13/2,"")</f>
      </c>
    </row>
    <row r="14" spans="2:7" ht="12.75">
      <c r="B14" s="36"/>
      <c r="C14" s="36"/>
      <c r="D14" s="36"/>
      <c r="E14" s="37">
        <f>IF(B14&gt;0,(INT(SQRT((F14/2)*(F14/2-B14)*(F14/2-C14)*(F14/2-D14))*2/B14*10)/10),"")</f>
      </c>
      <c r="F14" s="34">
        <f>IF(B14&gt;0,B14+C14+D14,"")</f>
      </c>
      <c r="G14" s="33">
        <f>IF(B14&gt;0,B14*E14/2,"")</f>
      </c>
    </row>
    <row r="15" spans="2:7" ht="12.75">
      <c r="B15" s="36"/>
      <c r="C15" s="36"/>
      <c r="D15" s="36"/>
      <c r="E15" s="37">
        <f>IF(B15&gt;0,(INT(SQRT((F15/2)*(F15/2-B15)*(F15/2-C15)*(F15/2-D15))*2/B15*10)/10),"")</f>
      </c>
      <c r="F15" s="34">
        <f>IF(B15&gt;0,B15+C15+D15,"")</f>
      </c>
      <c r="G15" s="33">
        <f>IF(B15&gt;0,B15*E15/2,"")</f>
      </c>
    </row>
  </sheetData>
  <sheetProtection sheet="1" objects="1" scenarios="1"/>
  <printOptions/>
  <pageMargins left="0.75" right="0.75" top="1" bottom="1" header="0.511811023" footer="0.511811023"/>
  <pageSetup horizontalDpi="360" verticalDpi="360" orientation="portrait" paperSize="9" r:id="rId1"/>
  <headerFooter alignWithMargins="0">
    <oddHeader>&amp;C&amp;A</oddHeader>
    <oddFooter>&amp;RK. Bertschi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.421875" style="9" customWidth="1"/>
    <col min="2" max="2" width="7.421875" style="11" customWidth="1"/>
    <col min="3" max="7" width="11.421875" style="11" customWidth="1"/>
    <col min="8" max="8" width="32.28125" style="11" customWidth="1"/>
    <col min="9" max="9" width="20.7109375" style="11" customWidth="1"/>
    <col min="10" max="10" width="11.421875" style="11" customWidth="1"/>
    <col min="11" max="11" width="15.140625" style="11" customWidth="1"/>
    <col min="12" max="16384" width="11.421875" style="11" customWidth="1"/>
  </cols>
  <sheetData>
    <row r="1" spans="1:10" ht="20.25" customHeight="1">
      <c r="A1" s="76" t="s">
        <v>42</v>
      </c>
      <c r="F1"/>
      <c r="G1" s="77" t="str">
        <f ca="1">"ID "&amp;INT(RAND()*2000+1000)</f>
        <v>ID 2663</v>
      </c>
      <c r="I1" s="78" t="s">
        <v>1</v>
      </c>
      <c r="J1" s="77" t="str">
        <f>G1</f>
        <v>ID 2663</v>
      </c>
    </row>
    <row r="2" ht="12" customHeight="1"/>
    <row r="3" spans="1:10" ht="12" customHeight="1">
      <c r="A3" s="69" t="s">
        <v>43</v>
      </c>
      <c r="J3" s="70" t="s">
        <v>44</v>
      </c>
    </row>
    <row r="4" spans="1:3" ht="12" customHeight="1">
      <c r="A4" s="9" t="s">
        <v>21</v>
      </c>
      <c r="B4" s="11">
        <f ca="1">INT(RAND()*20+3.5)/5+0.3</f>
        <v>3.5</v>
      </c>
      <c r="C4" s="11" t="s">
        <v>4</v>
      </c>
    </row>
    <row r="5" spans="1:13" s="84" customFormat="1" ht="13.5" customHeight="1">
      <c r="A5" s="86"/>
      <c r="J5" s="86" t="s">
        <v>45</v>
      </c>
      <c r="L5" s="101">
        <f>(B4*2)^2*PI()/2</f>
        <v>76.96902001294993</v>
      </c>
      <c r="M5" s="83" t="s">
        <v>9</v>
      </c>
    </row>
    <row r="6" spans="10:13" ht="12" customHeight="1">
      <c r="J6" s="11" t="s">
        <v>46</v>
      </c>
      <c r="L6" s="111">
        <f>B4^2*PI()</f>
        <v>38.48451000647496</v>
      </c>
      <c r="M6" s="98" t="s">
        <v>9</v>
      </c>
    </row>
    <row r="7" spans="10:13" ht="12" customHeight="1">
      <c r="J7"/>
      <c r="K7"/>
      <c r="L7" s="101"/>
      <c r="M7"/>
    </row>
    <row r="8" spans="10:13" ht="13.5" customHeight="1">
      <c r="J8" s="70" t="s">
        <v>47</v>
      </c>
      <c r="K8" s="70"/>
      <c r="L8" s="103">
        <f>L5-L6</f>
        <v>38.48451000647496</v>
      </c>
      <c r="M8" s="104" t="s">
        <v>9</v>
      </c>
    </row>
    <row r="9" ht="13.5" customHeight="1">
      <c r="J9" s="11" t="s">
        <v>48</v>
      </c>
    </row>
    <row r="10" ht="24" customHeight="1"/>
    <row r="11" spans="1:11" ht="13.5" customHeight="1">
      <c r="A11" s="69" t="s">
        <v>49</v>
      </c>
      <c r="J11" s="70" t="s">
        <v>50</v>
      </c>
      <c r="K11" s="70"/>
    </row>
    <row r="12" spans="1:13" s="83" customFormat="1" ht="13.5" customHeight="1">
      <c r="A12"/>
      <c r="B12"/>
      <c r="C12"/>
      <c r="J12" s="83" t="s">
        <v>51</v>
      </c>
      <c r="L12" s="90">
        <f>B13*B14</f>
        <v>14.4</v>
      </c>
      <c r="M12" s="83" t="s">
        <v>9</v>
      </c>
    </row>
    <row r="13" spans="1:13" s="83" customFormat="1" ht="13.5" customHeight="1">
      <c r="A13" s="88" t="str">
        <f>"a = "</f>
        <v>a = </v>
      </c>
      <c r="B13" s="83">
        <f>B16+B15</f>
        <v>3.2</v>
      </c>
      <c r="C13" s="83" t="s">
        <v>4</v>
      </c>
      <c r="J13" s="83" t="s">
        <v>52</v>
      </c>
      <c r="L13" s="90">
        <f>B13*B15/2</f>
        <v>1.7600000000000002</v>
      </c>
      <c r="M13" s="83" t="s">
        <v>9</v>
      </c>
    </row>
    <row r="14" spans="1:13" s="83" customFormat="1" ht="13.5" customHeight="1">
      <c r="A14" s="88" t="str">
        <f>"b = "</f>
        <v>b = </v>
      </c>
      <c r="B14" s="83">
        <f ca="1">INT(RAND()*20+3.5)/5+0.3</f>
        <v>4.5</v>
      </c>
      <c r="C14" s="83" t="s">
        <v>4</v>
      </c>
      <c r="J14" s="83" t="s">
        <v>53</v>
      </c>
      <c r="L14" s="96">
        <v>0</v>
      </c>
      <c r="M14" s="83" t="s">
        <v>54</v>
      </c>
    </row>
    <row r="15" spans="1:13" s="83" customFormat="1" ht="13.5" customHeight="1">
      <c r="A15" s="88" t="str">
        <f>"c = "</f>
        <v>c = </v>
      </c>
      <c r="B15" s="83">
        <f ca="1">INT(RAND()*20+3.5)/5+0.3</f>
        <v>1.1</v>
      </c>
      <c r="C15" s="83" t="s">
        <v>4</v>
      </c>
      <c r="J15" s="83" t="s">
        <v>55</v>
      </c>
      <c r="L15" s="97">
        <f>B16*B15/2</f>
        <v>1.1550000000000002</v>
      </c>
      <c r="M15" s="98" t="s">
        <v>9</v>
      </c>
    </row>
    <row r="16" spans="1:12" s="82" customFormat="1" ht="14.25" customHeight="1">
      <c r="A16" s="88" t="str">
        <f>"d = "</f>
        <v>d = </v>
      </c>
      <c r="B16" s="83">
        <f ca="1">INT(RAND()*15+10)/10</f>
        <v>2.1</v>
      </c>
      <c r="C16" s="83" t="s">
        <v>4</v>
      </c>
      <c r="J16" s="85"/>
      <c r="K16" s="85"/>
      <c r="L16" s="91"/>
    </row>
    <row r="17" spans="10:13" ht="13.5" customHeight="1">
      <c r="J17" t="s">
        <v>56</v>
      </c>
      <c r="K17"/>
      <c r="L17" s="74">
        <f>SUM(L12:L15)</f>
        <v>17.315</v>
      </c>
      <c r="M17" s="75" t="s">
        <v>9</v>
      </c>
    </row>
    <row r="18" spans="10:13" ht="13.5" customHeight="1">
      <c r="J18"/>
      <c r="K18"/>
      <c r="L18"/>
      <c r="M18"/>
    </row>
    <row r="19" ht="13.5" customHeight="1"/>
    <row r="20" ht="13.5" customHeight="1"/>
    <row r="21" ht="13.5" customHeight="1"/>
    <row r="22" spans="1:13" ht="13.5" customHeight="1">
      <c r="A22"/>
      <c r="B22"/>
      <c r="C22"/>
      <c r="D22"/>
      <c r="E22"/>
      <c r="J22"/>
      <c r="K22"/>
      <c r="L22"/>
      <c r="M22"/>
    </row>
    <row r="23" spans="1:10" ht="13.5" customHeight="1">
      <c r="A23" s="69" t="s">
        <v>57</v>
      </c>
      <c r="J23" s="70" t="s">
        <v>17</v>
      </c>
    </row>
    <row r="24" spans="10:13" ht="13.5" customHeight="1">
      <c r="J24" s="11" t="s">
        <v>58</v>
      </c>
      <c r="L24" s="99">
        <f>C25*360/C26/PI()/2</f>
        <v>17.77338466528268</v>
      </c>
      <c r="M24" t="s">
        <v>20</v>
      </c>
    </row>
    <row r="25" spans="1:13" ht="13.5" customHeight="1">
      <c r="A25" s="9" t="s">
        <v>59</v>
      </c>
      <c r="B25"/>
      <c r="C25" s="11">
        <f ca="1">INT(RAND()*20+35)*2</f>
        <v>76</v>
      </c>
      <c r="D25" s="11" t="s">
        <v>22</v>
      </c>
      <c r="E25"/>
      <c r="J25"/>
      <c r="K25"/>
      <c r="L25"/>
      <c r="M25"/>
    </row>
    <row r="26" spans="1:13" ht="13.5" customHeight="1">
      <c r="A26" s="81" t="s">
        <v>23</v>
      </c>
      <c r="B26"/>
      <c r="C26" s="11">
        <f ca="1">INT(RAND()*40+40)+180</f>
        <v>245</v>
      </c>
      <c r="D26" s="11" t="s">
        <v>24</v>
      </c>
      <c r="E26"/>
      <c r="J26" s="11" t="s">
        <v>19</v>
      </c>
      <c r="L26" s="74">
        <f>L24^2*PI()*C26/360</f>
        <v>675.388617280742</v>
      </c>
      <c r="M26" s="75" t="s">
        <v>20</v>
      </c>
    </row>
    <row r="27" spans="1:12" ht="34.5" customHeight="1">
      <c r="A27"/>
      <c r="B27"/>
      <c r="C27"/>
      <c r="D27"/>
      <c r="E27"/>
      <c r="L27" s="79"/>
    </row>
    <row r="28" spans="1:13" ht="13.5" customHeight="1">
      <c r="A28"/>
      <c r="B28"/>
      <c r="C28"/>
      <c r="D28"/>
      <c r="J28"/>
      <c r="K28"/>
      <c r="L28"/>
      <c r="M28"/>
    </row>
    <row r="29" spans="1:13" ht="15.75" customHeight="1">
      <c r="A29"/>
      <c r="B29"/>
      <c r="C29"/>
      <c r="D29"/>
      <c r="J29"/>
      <c r="K29"/>
      <c r="L29"/>
      <c r="M29"/>
    </row>
    <row r="30" spans="1:12" ht="14.25" customHeight="1">
      <c r="A30" s="69" t="s">
        <v>60</v>
      </c>
      <c r="J30" s="70" t="s">
        <v>61</v>
      </c>
      <c r="L30" s="79"/>
    </row>
    <row r="31" spans="1:13" ht="12.75">
      <c r="A31" t="s">
        <v>62</v>
      </c>
      <c r="B31"/>
      <c r="C31"/>
      <c r="J31" s="11" t="s">
        <v>63</v>
      </c>
      <c r="L31" s="74"/>
      <c r="M31" s="75"/>
    </row>
    <row r="32" spans="1:13" ht="12.75">
      <c r="A32"/>
      <c r="B32"/>
      <c r="C32"/>
      <c r="D32"/>
      <c r="J32" s="11" t="s">
        <v>64</v>
      </c>
      <c r="L32" s="79">
        <f>(C34*3)^2*PI()</f>
        <v>271.71634860898115</v>
      </c>
      <c r="M32" s="11" t="s">
        <v>9</v>
      </c>
    </row>
    <row r="33" spans="1:13" ht="12.75">
      <c r="A33" s="9" t="s">
        <v>65</v>
      </c>
      <c r="B33"/>
      <c r="C33"/>
      <c r="D33"/>
      <c r="E33" s="93"/>
      <c r="J33" t="s">
        <v>66</v>
      </c>
      <c r="K33"/>
      <c r="L33">
        <f>C34^2*PI()*7</f>
        <v>211.33493780698532</v>
      </c>
      <c r="M33" s="11" t="s">
        <v>9</v>
      </c>
    </row>
    <row r="34" spans="1:13" ht="12.75">
      <c r="A34" s="9" t="s">
        <v>67</v>
      </c>
      <c r="C34" s="10">
        <f ca="1">INT(RAND()*20+3.5)/5+0.3</f>
        <v>3.0999999999999996</v>
      </c>
      <c r="E34" s="93"/>
      <c r="J34"/>
      <c r="K34"/>
      <c r="L34"/>
      <c r="M34"/>
    </row>
    <row r="35" spans="1:13" ht="12.75">
      <c r="A35" s="94" t="s">
        <v>31</v>
      </c>
      <c r="B35" s="95"/>
      <c r="C35" s="95"/>
      <c r="D35" s="95"/>
      <c r="E35" s="95"/>
      <c r="J35" s="11" t="s">
        <v>68</v>
      </c>
      <c r="L35" s="74">
        <f>L32-L33</f>
        <v>60.38141080199583</v>
      </c>
      <c r="M35" s="75" t="s">
        <v>9</v>
      </c>
    </row>
    <row r="36" spans="1:5" ht="12.75">
      <c r="A36" s="94"/>
      <c r="B36" s="95"/>
      <c r="C36" s="95"/>
      <c r="D36" s="95"/>
      <c r="E36" s="95"/>
    </row>
    <row r="37" spans="1:5" ht="12.75">
      <c r="A37" s="94"/>
      <c r="B37" s="95"/>
      <c r="C37" s="95"/>
      <c r="D37" s="95"/>
      <c r="E37" s="95"/>
    </row>
    <row r="38" spans="1:5" ht="34.5" customHeight="1">
      <c r="A38" s="94"/>
      <c r="B38" s="95"/>
      <c r="C38" s="95"/>
      <c r="D38" s="95"/>
      <c r="E38" s="95"/>
    </row>
    <row r="39" ht="12.75"/>
    <row r="40" ht="12.75">
      <c r="J40" s="70" t="s">
        <v>70</v>
      </c>
    </row>
    <row r="41" spans="1:10" ht="12.75">
      <c r="A41" s="69" t="s">
        <v>69</v>
      </c>
      <c r="J41" s="11" t="s">
        <v>71</v>
      </c>
    </row>
    <row r="42" spans="1:3" ht="12.75">
      <c r="A42" s="9" t="s">
        <v>21</v>
      </c>
      <c r="B42" s="11">
        <f ca="1">INT(RAND()*20+35)/100</f>
        <v>0.54</v>
      </c>
      <c r="C42" s="11" t="s">
        <v>34</v>
      </c>
    </row>
    <row r="43" spans="1:13" ht="12.75">
      <c r="A43"/>
      <c r="B43"/>
      <c r="C43"/>
      <c r="D43"/>
      <c r="J43" s="11" t="s">
        <v>72</v>
      </c>
      <c r="L43" s="79">
        <f>B42^2*PI()/2</f>
        <v>0.45804420889339187</v>
      </c>
      <c r="M43" s="11" t="s">
        <v>37</v>
      </c>
    </row>
    <row r="44" spans="1:13" ht="12.75">
      <c r="A44"/>
      <c r="B44"/>
      <c r="C44"/>
      <c r="D44"/>
      <c r="J44" s="11" t="s">
        <v>73</v>
      </c>
      <c r="L44" s="80">
        <f>B42^2</f>
        <v>0.2916</v>
      </c>
      <c r="M44" s="92" t="s">
        <v>37</v>
      </c>
    </row>
    <row r="45" spans="1:12" ht="12.75">
      <c r="A45"/>
      <c r="B45"/>
      <c r="C45"/>
      <c r="D45"/>
      <c r="L45" s="79"/>
    </row>
    <row r="46" spans="1:13" ht="12.75">
      <c r="A46"/>
      <c r="B46"/>
      <c r="C46"/>
      <c r="D46"/>
      <c r="J46" s="23" t="s">
        <v>74</v>
      </c>
      <c r="K46"/>
      <c r="L46" s="74">
        <f>SUM(L43:L45)</f>
        <v>0.7496442088933919</v>
      </c>
      <c r="M46" s="75" t="s">
        <v>37</v>
      </c>
    </row>
    <row r="47" spans="10:13" ht="12.75">
      <c r="J47"/>
      <c r="K47"/>
      <c r="L47"/>
      <c r="M47"/>
    </row>
    <row r="48" ht="12.75">
      <c r="L48" s="79"/>
    </row>
    <row r="49" ht="12.75">
      <c r="L49" s="79"/>
    </row>
    <row r="50" ht="12.75">
      <c r="L50" s="79"/>
    </row>
    <row r="51" ht="12.75">
      <c r="L51" s="79"/>
    </row>
    <row r="52" ht="12.75">
      <c r="L52" s="79"/>
    </row>
    <row r="53" ht="12.75">
      <c r="L53" s="79"/>
    </row>
    <row r="54" ht="12.75">
      <c r="L54" s="79"/>
    </row>
    <row r="55" ht="12.75">
      <c r="L55" s="79"/>
    </row>
    <row r="56" ht="12.75">
      <c r="L56" s="79"/>
    </row>
    <row r="57" ht="12.75">
      <c r="L57" s="79"/>
    </row>
    <row r="58" ht="12.75">
      <c r="L58" s="79"/>
    </row>
    <row r="59" ht="12.75">
      <c r="L59" s="79"/>
    </row>
    <row r="60" ht="12.75">
      <c r="L60" s="79"/>
    </row>
    <row r="61" ht="12.75">
      <c r="L61" s="79"/>
    </row>
    <row r="62" ht="12.75">
      <c r="L62" s="79"/>
    </row>
    <row r="63" ht="12.75">
      <c r="L63" s="79"/>
    </row>
    <row r="64" ht="12.75">
      <c r="L64" s="79"/>
    </row>
    <row r="65" ht="12.75">
      <c r="L65" s="79"/>
    </row>
    <row r="66" ht="12.75">
      <c r="L66" s="79"/>
    </row>
    <row r="67" ht="12.75">
      <c r="L67" s="79"/>
    </row>
    <row r="68" ht="12.75">
      <c r="L68" s="79"/>
    </row>
    <row r="69" ht="12.75">
      <c r="L69" s="79"/>
    </row>
    <row r="70" ht="12.75">
      <c r="L70" s="79"/>
    </row>
    <row r="71" ht="12.75">
      <c r="L71" s="79"/>
    </row>
    <row r="72" ht="12.75">
      <c r="L72" s="79"/>
    </row>
    <row r="73" ht="12.75">
      <c r="L73" s="79"/>
    </row>
    <row r="74" ht="12.75">
      <c r="L74" s="79"/>
    </row>
    <row r="75" ht="12.75">
      <c r="L75" s="79"/>
    </row>
    <row r="76" ht="12.75">
      <c r="L76" s="79"/>
    </row>
    <row r="77" ht="12.75">
      <c r="L77" s="79"/>
    </row>
    <row r="78" ht="12.75">
      <c r="L78" s="79"/>
    </row>
    <row r="79" ht="12.75">
      <c r="L79" s="79"/>
    </row>
    <row r="80" ht="12.75">
      <c r="L80" s="79"/>
    </row>
    <row r="81" ht="12.75">
      <c r="L81" s="79"/>
    </row>
    <row r="82" ht="12.75">
      <c r="L82" s="79"/>
    </row>
  </sheetData>
  <printOptions/>
  <pageMargins left="0.75" right="0.75" top="0.45" bottom="0.39" header="0.34" footer="0.31"/>
  <pageSetup fitToHeight="1" fitToWidth="1" horizontalDpi="360" verticalDpi="360" orientation="landscape" paperSize="9" scale="72" r:id="rId7"/>
  <headerFooter alignWithMargins="0">
    <oddFooter>&amp;R&amp;8K. Bertschi &amp;D</oddFooter>
  </headerFooter>
  <legacyDrawing r:id="rId6"/>
  <oleObjects>
    <oleObject progId="Designer" shapeId="16621" r:id="rId1"/>
    <oleObject progId="Designer" shapeId="88044" r:id="rId2"/>
    <oleObject progId="Designer" shapeId="13851" r:id="rId3"/>
    <oleObject progId="Designer" shapeId="47527" r:id="rId4"/>
    <oleObject progId="Designer" shapeId="3195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.421875" style="9" customWidth="1"/>
    <col min="2" max="2" width="5.140625" style="11" customWidth="1"/>
    <col min="3" max="7" width="11.421875" style="11" customWidth="1"/>
    <col min="8" max="8" width="29.57421875" style="11" customWidth="1"/>
    <col min="9" max="9" width="20.7109375" style="11" customWidth="1"/>
    <col min="10" max="10" width="11.421875" style="11" customWidth="1"/>
    <col min="11" max="11" width="15.140625" style="11" customWidth="1"/>
    <col min="12" max="12" width="11.421875" style="100" customWidth="1"/>
    <col min="13" max="16384" width="11.421875" style="11" customWidth="1"/>
  </cols>
  <sheetData>
    <row r="1" spans="1:10" ht="20.25" customHeight="1">
      <c r="A1" s="76" t="s">
        <v>75</v>
      </c>
      <c r="F1"/>
      <c r="G1" s="77" t="str">
        <f ca="1">"ID "&amp;INT(RAND()*2000+1000)</f>
        <v>ID 1141</v>
      </c>
      <c r="I1" s="78" t="s">
        <v>1</v>
      </c>
      <c r="J1" s="77" t="str">
        <f>G1</f>
        <v>ID 1141</v>
      </c>
    </row>
    <row r="2" ht="12" customHeight="1"/>
    <row r="3" spans="1:10" ht="12.75">
      <c r="A3" s="9" t="s">
        <v>2</v>
      </c>
      <c r="J3" s="70" t="s">
        <v>76</v>
      </c>
    </row>
    <row r="4" spans="1:3" ht="12" customHeight="1">
      <c r="A4" t="s">
        <v>77</v>
      </c>
      <c r="B4"/>
      <c r="C4"/>
    </row>
    <row r="5" spans="1:13" s="84" customFormat="1" ht="12.75">
      <c r="A5" s="86" t="s">
        <v>78</v>
      </c>
      <c r="J5" s="86" t="s">
        <v>79</v>
      </c>
      <c r="K5"/>
      <c r="L5" s="101">
        <f>INT((B7^2)*(PI())*1000)/1000</f>
        <v>5.309</v>
      </c>
      <c r="M5" s="83" t="s">
        <v>9</v>
      </c>
    </row>
    <row r="6" spans="10:13" ht="12" customHeight="1">
      <c r="J6" s="11" t="s">
        <v>80</v>
      </c>
      <c r="K6"/>
      <c r="L6" s="100">
        <f>INT((B7^2)*1000)/1000</f>
        <v>1.69</v>
      </c>
      <c r="M6" s="83" t="s">
        <v>9</v>
      </c>
    </row>
    <row r="7" spans="1:11" ht="12" customHeight="1">
      <c r="A7" s="9" t="str">
        <f>"r = "</f>
        <v>r = </v>
      </c>
      <c r="B7" s="11">
        <f ca="1">INT(RAND()*20+3.5)/5+0.3</f>
        <v>1.3</v>
      </c>
      <c r="C7" s="11" t="s">
        <v>4</v>
      </c>
      <c r="K7"/>
    </row>
    <row r="8" spans="1:13" ht="12.75">
      <c r="A8"/>
      <c r="B8"/>
      <c r="C8"/>
      <c r="J8" s="102" t="s">
        <v>81</v>
      </c>
      <c r="K8"/>
      <c r="L8" s="103">
        <f>INT((B7^2)*(PI()+1)*1000)/1000</f>
        <v>6.999</v>
      </c>
      <c r="M8" s="104" t="s">
        <v>9</v>
      </c>
    </row>
    <row r="9" ht="13.5" customHeight="1"/>
    <row r="10" ht="44.25" customHeight="1"/>
    <row r="11" spans="1:14" ht="12.75">
      <c r="A11"/>
      <c r="B11"/>
      <c r="C11"/>
      <c r="D11"/>
      <c r="E11"/>
      <c r="J11"/>
      <c r="K11"/>
      <c r="L11"/>
      <c r="M11"/>
      <c r="N11"/>
    </row>
    <row r="12" spans="1:14" s="83" customFormat="1" ht="13.5" customHeight="1">
      <c r="A12"/>
      <c r="B12"/>
      <c r="C12"/>
      <c r="D12"/>
      <c r="E12"/>
      <c r="J12"/>
      <c r="K12"/>
      <c r="L12"/>
      <c r="M12"/>
      <c r="N12"/>
    </row>
    <row r="13" spans="1:14" s="83" customFormat="1" ht="12.75">
      <c r="A13" s="9" t="s">
        <v>6</v>
      </c>
      <c r="B13" s="11"/>
      <c r="C13" s="11"/>
      <c r="D13" s="11"/>
      <c r="E13" s="11"/>
      <c r="J13" s="70" t="s">
        <v>7</v>
      </c>
      <c r="K13" s="11"/>
      <c r="L13" s="100"/>
      <c r="M13" s="11"/>
      <c r="N13" s="11"/>
    </row>
    <row r="14" spans="1:13" s="83" customFormat="1" ht="12.75">
      <c r="A14"/>
      <c r="B14"/>
      <c r="C14"/>
      <c r="J14" s="83" t="s">
        <v>82</v>
      </c>
      <c r="L14" s="105">
        <f>B15*B16/2</f>
        <v>2.925</v>
      </c>
      <c r="M14" s="83" t="s">
        <v>9</v>
      </c>
    </row>
    <row r="15" spans="1:13" s="83" customFormat="1" ht="12.75">
      <c r="A15" s="88" t="str">
        <f>"a = "</f>
        <v>a = </v>
      </c>
      <c r="B15" s="83">
        <f ca="1">INT(B16*(RAND()+2.2)*10)/10</f>
        <v>3.9</v>
      </c>
      <c r="C15" s="83" t="s">
        <v>4</v>
      </c>
      <c r="J15" s="9" t="s">
        <v>83</v>
      </c>
      <c r="K15" s="85"/>
      <c r="L15" s="106">
        <f>(B16/2)^2*PI()/2</f>
        <v>0.8835729338221293</v>
      </c>
      <c r="M15" s="82" t="s">
        <v>9</v>
      </c>
    </row>
    <row r="16" spans="1:14" s="82" customFormat="1" ht="12.75">
      <c r="A16" s="88" t="str">
        <f>"b = "</f>
        <v>b = </v>
      </c>
      <c r="B16" s="83">
        <f ca="1">INT(RAND()*20+3.5)/5+0.3</f>
        <v>1.5</v>
      </c>
      <c r="C16" s="83" t="s">
        <v>4</v>
      </c>
      <c r="D16" s="83"/>
      <c r="E16" s="83"/>
      <c r="J16"/>
      <c r="K16" s="83"/>
      <c r="L16" s="107"/>
      <c r="M16" s="83"/>
      <c r="N16" s="83"/>
    </row>
    <row r="17" spans="10:14" ht="13.5" customHeight="1">
      <c r="J17" s="70" t="s">
        <v>15</v>
      </c>
      <c r="K17" s="70"/>
      <c r="L17" s="103">
        <f>L14+L15</f>
        <v>3.8085729338221292</v>
      </c>
      <c r="M17" s="75" t="s">
        <v>9</v>
      </c>
      <c r="N17" s="83"/>
    </row>
    <row r="18" spans="10:14" ht="12.75">
      <c r="J18"/>
      <c r="K18"/>
      <c r="L18" s="101"/>
      <c r="M18"/>
      <c r="N18" s="82"/>
    </row>
    <row r="19" ht="13.5" customHeight="1"/>
    <row r="20" ht="20.25" customHeight="1"/>
    <row r="21" spans="1:14" ht="12.75">
      <c r="A21"/>
      <c r="B21"/>
      <c r="C21"/>
      <c r="D21"/>
      <c r="E21"/>
      <c r="J21"/>
      <c r="K21"/>
      <c r="L21"/>
      <c r="M21"/>
      <c r="N21"/>
    </row>
    <row r="22" spans="1:14" ht="12.75">
      <c r="A22"/>
      <c r="B22"/>
      <c r="C22"/>
      <c r="D22"/>
      <c r="E22"/>
      <c r="J22"/>
      <c r="K22"/>
      <c r="L22"/>
      <c r="M22"/>
      <c r="N22"/>
    </row>
    <row r="23" spans="1:13" ht="12.75">
      <c r="A23"/>
      <c r="B23"/>
      <c r="C23"/>
      <c r="D23"/>
      <c r="E23"/>
      <c r="J23"/>
      <c r="K23"/>
      <c r="L23"/>
      <c r="M23"/>
    </row>
    <row r="24" spans="1:10" ht="13.5" customHeight="1">
      <c r="A24" s="9" t="s">
        <v>84</v>
      </c>
      <c r="J24" s="70" t="s">
        <v>85</v>
      </c>
    </row>
    <row r="25" spans="1:13" ht="13.5" customHeight="1">
      <c r="A25" s="11" t="s">
        <v>62</v>
      </c>
      <c r="B25"/>
      <c r="J25" s="11" t="s">
        <v>86</v>
      </c>
      <c r="L25" s="101">
        <f>(B27*2)^2*PI()*(360-B28)/360</f>
        <v>2441.296744519588</v>
      </c>
      <c r="M25" s="109" t="s">
        <v>20</v>
      </c>
    </row>
    <row r="26" spans="1:13" ht="13.5" customHeight="1">
      <c r="A26"/>
      <c r="B26"/>
      <c r="C26"/>
      <c r="J26" s="11" t="s">
        <v>87</v>
      </c>
      <c r="L26" s="108">
        <f>B27^2*PI()</f>
        <v>907.9202768874502</v>
      </c>
      <c r="M26" s="109" t="s">
        <v>20</v>
      </c>
    </row>
    <row r="27" spans="1:13" ht="13.5" customHeight="1">
      <c r="A27" s="9" t="s">
        <v>21</v>
      </c>
      <c r="B27" s="11">
        <f ca="1">INT(RAND()*20+5)</f>
        <v>17</v>
      </c>
      <c r="C27" s="11" t="s">
        <v>22</v>
      </c>
      <c r="J27"/>
      <c r="K27"/>
      <c r="L27" s="101"/>
      <c r="M27"/>
    </row>
    <row r="28" spans="1:13" ht="13.5" customHeight="1">
      <c r="A28" s="81" t="s">
        <v>23</v>
      </c>
      <c r="B28" s="11">
        <f ca="1">INT(RAND()*40+100)</f>
        <v>118</v>
      </c>
      <c r="C28" s="11" t="s">
        <v>24</v>
      </c>
      <c r="J28" s="70" t="s">
        <v>88</v>
      </c>
      <c r="L28" s="103">
        <f>L25-L26</f>
        <v>1533.376467632138</v>
      </c>
      <c r="M28" s="75" t="s">
        <v>20</v>
      </c>
    </row>
    <row r="29" spans="1:13" ht="13.5" customHeight="1">
      <c r="A29"/>
      <c r="B29"/>
      <c r="C29"/>
      <c r="D29"/>
      <c r="E29"/>
      <c r="J29"/>
      <c r="K29"/>
      <c r="L29"/>
      <c r="M29"/>
    </row>
    <row r="30" spans="1:13" ht="12.75">
      <c r="A30"/>
      <c r="B30"/>
      <c r="C30"/>
      <c r="D30"/>
      <c r="J30"/>
      <c r="K30"/>
      <c r="L30"/>
      <c r="M30"/>
    </row>
    <row r="31" spans="1:13" ht="12.75">
      <c r="A31"/>
      <c r="B31"/>
      <c r="C31"/>
      <c r="D31"/>
      <c r="J31"/>
      <c r="K31"/>
      <c r="L31"/>
      <c r="M31"/>
    </row>
    <row r="32" spans="1:13" ht="12.75">
      <c r="A32"/>
      <c r="B32"/>
      <c r="C32"/>
      <c r="D32"/>
      <c r="J32"/>
      <c r="K32"/>
      <c r="L32"/>
      <c r="M32"/>
    </row>
    <row r="33" spans="1:13" ht="12.75">
      <c r="A33"/>
      <c r="B33"/>
      <c r="C33"/>
      <c r="D33"/>
      <c r="J33"/>
      <c r="K33"/>
      <c r="L33"/>
      <c r="M33"/>
    </row>
    <row r="34" spans="1:13" ht="12.75">
      <c r="A34"/>
      <c r="B34"/>
      <c r="C34"/>
      <c r="D34"/>
      <c r="J34"/>
      <c r="K34"/>
      <c r="L34"/>
      <c r="M34"/>
    </row>
    <row r="35" spans="1:10" ht="12.75">
      <c r="A35" s="9" t="s">
        <v>89</v>
      </c>
      <c r="J35" s="70" t="s">
        <v>90</v>
      </c>
    </row>
    <row r="36" spans="1:13" ht="12.75">
      <c r="A36"/>
      <c r="B36"/>
      <c r="C36"/>
      <c r="J36" s="11" t="s">
        <v>91</v>
      </c>
      <c r="L36" s="110">
        <f>((B38+B37)/2)^2*PI()/2</f>
        <v>33.96454357612265</v>
      </c>
      <c r="M36" s="109" t="s">
        <v>9</v>
      </c>
    </row>
    <row r="37" spans="1:13" ht="12.75">
      <c r="A37" s="88" t="str">
        <f>"a = "</f>
        <v>a = </v>
      </c>
      <c r="B37" s="83">
        <f ca="1">INT(RAND()*20+3.5)/5+0.3</f>
        <v>2.3</v>
      </c>
      <c r="C37" s="83" t="s">
        <v>4</v>
      </c>
      <c r="D37"/>
      <c r="J37" s="11" t="s">
        <v>92</v>
      </c>
      <c r="L37" s="110">
        <f>(B38/2)^2*PI()/2</f>
        <v>19.24225500323748</v>
      </c>
      <c r="M37" s="109" t="s">
        <v>9</v>
      </c>
    </row>
    <row r="38" spans="1:13" ht="12.75" customHeight="1">
      <c r="A38" s="88" t="str">
        <f>"b = "</f>
        <v>b = </v>
      </c>
      <c r="B38" s="83">
        <f ca="1">INT(B37*(RAND()+2.2)*10)/10</f>
        <v>7</v>
      </c>
      <c r="C38" s="83" t="s">
        <v>4</v>
      </c>
      <c r="J38" s="11" t="s">
        <v>93</v>
      </c>
      <c r="L38" s="110">
        <f>(B37/2)^2*PI()/2</f>
        <v>2.0773781421862503</v>
      </c>
      <c r="M38" s="109" t="s">
        <v>9</v>
      </c>
    </row>
    <row r="39" ht="12.75">
      <c r="M39"/>
    </row>
    <row r="40" spans="1:13" ht="12.75">
      <c r="A40"/>
      <c r="B40"/>
      <c r="C40"/>
      <c r="D40"/>
      <c r="J40" s="70" t="s">
        <v>94</v>
      </c>
      <c r="L40" s="103">
        <f>L36-L37-L38</f>
        <v>12.64491043069892</v>
      </c>
      <c r="M40" s="75" t="s">
        <v>9</v>
      </c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ht="12.75"/>
    <row r="44" spans="12:13" ht="12.75">
      <c r="L44" s="111"/>
      <c r="M44" s="92"/>
    </row>
    <row r="45" spans="1:10" ht="12.75">
      <c r="A45" s="9" t="s">
        <v>32</v>
      </c>
      <c r="J45" s="70" t="s">
        <v>95</v>
      </c>
    </row>
    <row r="46" spans="1:13" ht="12.75">
      <c r="A46"/>
      <c r="B46"/>
      <c r="C46"/>
      <c r="J46"/>
      <c r="K46"/>
      <c r="L46"/>
      <c r="M46"/>
    </row>
    <row r="47" spans="1:3" ht="12.75">
      <c r="A47" s="9" t="s">
        <v>21</v>
      </c>
      <c r="B47" s="11">
        <f ca="1">INT(RAND()*20+35)/100</f>
        <v>0.47</v>
      </c>
      <c r="C47" s="11" t="s">
        <v>34</v>
      </c>
    </row>
    <row r="48" ht="12.75"/>
    <row r="49" spans="10:13" ht="12.75">
      <c r="J49"/>
      <c r="K49"/>
      <c r="L49"/>
      <c r="M49"/>
    </row>
    <row r="50" spans="10:13" ht="12.75">
      <c r="J50"/>
      <c r="K50"/>
      <c r="L50"/>
      <c r="M50"/>
    </row>
    <row r="51" spans="10:13" ht="12.75">
      <c r="J51"/>
      <c r="K51"/>
      <c r="L51"/>
      <c r="M51"/>
    </row>
    <row r="52" ht="12.75"/>
    <row r="53" ht="12.75"/>
    <row r="54" ht="12.75"/>
    <row r="55" ht="12.75"/>
    <row r="56" spans="9:13" ht="12.75">
      <c r="I56"/>
      <c r="J56" s="70" t="s">
        <v>41</v>
      </c>
      <c r="L56" s="103">
        <f>B47^2*2</f>
        <v>0.44179999999999997</v>
      </c>
      <c r="M56" s="75" t="s">
        <v>37</v>
      </c>
    </row>
  </sheetData>
  <printOptions/>
  <pageMargins left="0.75" right="0.75" top="0.46" bottom="0.39" header="0.34" footer="0.23"/>
  <pageSetup fitToHeight="1" fitToWidth="1" horizontalDpi="360" verticalDpi="360" orientation="landscape" paperSize="9" scale="71" r:id="rId9"/>
  <headerFooter alignWithMargins="0">
    <oddFooter>&amp;R&amp;8K. Bertschi</oddFooter>
  </headerFooter>
  <legacyDrawing r:id="rId8"/>
  <oleObjects>
    <oleObject progId="Designer" shapeId="104295" r:id="rId1"/>
    <oleObject progId="Designer" shapeId="104299" r:id="rId2"/>
    <oleObject progId="Designer" shapeId="104306" r:id="rId3"/>
    <oleObject progId="Designer" shapeId="104309" r:id="rId4"/>
    <oleObject progId="Designer" shapeId="104312" r:id="rId5"/>
    <oleObject progId="Designer" shapeId="104319" r:id="rId6"/>
    <oleObject progId="Designer" shapeId="104323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workbookViewId="0" topLeftCell="A1">
      <selection activeCell="F1" sqref="F1"/>
    </sheetView>
  </sheetViews>
  <sheetFormatPr defaultColWidth="11.421875" defaultRowHeight="12.75"/>
  <cols>
    <col min="8" max="8" width="24.7109375" style="0" customWidth="1"/>
    <col min="11" max="11" width="12.421875" style="0" customWidth="1"/>
  </cols>
  <sheetData>
    <row r="1" spans="1:12" s="11" customFormat="1" ht="20.25" customHeight="1">
      <c r="A1" s="76" t="s">
        <v>96</v>
      </c>
      <c r="F1" s="77" t="str">
        <f ca="1">"ID "&amp;INT(RAND()*2000+1000)</f>
        <v>ID 1039</v>
      </c>
      <c r="G1"/>
      <c r="I1" s="78" t="s">
        <v>1</v>
      </c>
      <c r="J1"/>
      <c r="K1" s="77" t="str">
        <f>F1</f>
        <v>ID 1039</v>
      </c>
      <c r="L1" s="100"/>
    </row>
    <row r="2" spans="1:12" s="11" customFormat="1" ht="25.5" customHeight="1">
      <c r="A2" s="69" t="s">
        <v>97</v>
      </c>
      <c r="L2" s="100"/>
    </row>
    <row r="3" spans="1:12" s="11" customFormat="1" ht="12.75">
      <c r="A3" s="9" t="s">
        <v>2</v>
      </c>
      <c r="J3" s="70" t="s">
        <v>98</v>
      </c>
      <c r="L3" s="100"/>
    </row>
    <row r="4" spans="1:12" s="11" customFormat="1" ht="12" customHeight="1">
      <c r="A4" s="11" t="s">
        <v>62</v>
      </c>
      <c r="B4"/>
      <c r="C4"/>
      <c r="J4" s="11" t="s">
        <v>99</v>
      </c>
      <c r="L4" s="100"/>
    </row>
    <row r="5" spans="1:13" s="84" customFormat="1" ht="12.75">
      <c r="A5"/>
      <c r="B5"/>
      <c r="C5"/>
      <c r="J5"/>
      <c r="K5" s="113" t="s">
        <v>100</v>
      </c>
      <c r="L5" s="101">
        <f>SQRT(B6^2-(B6/2)^2)</f>
        <v>1.299038105676658</v>
      </c>
      <c r="M5" t="s">
        <v>29</v>
      </c>
    </row>
    <row r="6" spans="1:13" s="11" customFormat="1" ht="12" customHeight="1">
      <c r="A6" s="9" t="str">
        <f>"s = "</f>
        <v>s = </v>
      </c>
      <c r="B6" s="11">
        <f ca="1">INT(RAND()*20+3.5)/5+0.3</f>
        <v>1.5</v>
      </c>
      <c r="C6" s="11" t="s">
        <v>4</v>
      </c>
      <c r="J6"/>
      <c r="K6"/>
      <c r="L6"/>
      <c r="M6"/>
    </row>
    <row r="7" spans="1:13" s="11" customFormat="1" ht="12" customHeight="1">
      <c r="A7"/>
      <c r="B7"/>
      <c r="C7"/>
      <c r="J7" s="86" t="s">
        <v>101</v>
      </c>
      <c r="K7"/>
      <c r="L7" s="101">
        <f>(B6/2)^2*PI()*1.5</f>
        <v>2.650718801466388</v>
      </c>
      <c r="M7" s="83" t="s">
        <v>9</v>
      </c>
    </row>
    <row r="8" spans="1:13" s="11" customFormat="1" ht="12.75">
      <c r="A8"/>
      <c r="B8"/>
      <c r="C8"/>
      <c r="J8" s="11" t="s">
        <v>102</v>
      </c>
      <c r="K8"/>
      <c r="L8" s="100">
        <f>B6*L5/2</f>
        <v>0.9742785792574935</v>
      </c>
      <c r="M8" s="83" t="s">
        <v>9</v>
      </c>
    </row>
    <row r="9" spans="1:13" s="11" customFormat="1" ht="13.5" customHeight="1">
      <c r="A9" s="9"/>
      <c r="J9" s="102" t="s">
        <v>103</v>
      </c>
      <c r="K9"/>
      <c r="L9" s="103">
        <f>L7+L8</f>
        <v>3.6249973807238813</v>
      </c>
      <c r="M9" s="104" t="s">
        <v>9</v>
      </c>
    </row>
    <row r="10" spans="1:12" s="11" customFormat="1" ht="44.25" customHeight="1">
      <c r="A10" s="9"/>
      <c r="L10" s="100"/>
    </row>
    <row r="11" spans="1:12" s="11" customFormat="1" ht="12.75">
      <c r="A11" s="9" t="s">
        <v>6</v>
      </c>
      <c r="J11" s="70" t="s">
        <v>104</v>
      </c>
      <c r="L11" s="100"/>
    </row>
    <row r="12" spans="1:13" s="83" customFormat="1" ht="13.5" customHeight="1">
      <c r="A12" s="11" t="s">
        <v>62</v>
      </c>
      <c r="B12"/>
      <c r="C12"/>
      <c r="J12" s="11" t="s">
        <v>105</v>
      </c>
      <c r="L12" s="105">
        <f>SQRT(B14^2*2)</f>
        <v>5.232590180780451</v>
      </c>
      <c r="M12" s="83" t="s">
        <v>29</v>
      </c>
    </row>
    <row r="13" spans="1:13" s="83" customFormat="1" ht="12.75">
      <c r="A13"/>
      <c r="B13"/>
      <c r="C13"/>
      <c r="J13" s="9"/>
      <c r="K13" s="85"/>
      <c r="L13" s="106"/>
      <c r="M13" s="82"/>
    </row>
    <row r="14" spans="1:13" s="83" customFormat="1" ht="12.75">
      <c r="A14" s="88" t="str">
        <f>"s = "</f>
        <v>s = </v>
      </c>
      <c r="B14" s="83">
        <f ca="1">INT(RAND()*20+3.5)/5+0.3</f>
        <v>3.6999999999999997</v>
      </c>
      <c r="C14" s="83" t="s">
        <v>4</v>
      </c>
      <c r="J14" s="86" t="s">
        <v>106</v>
      </c>
      <c r="K14"/>
      <c r="L14" s="101">
        <f>L12^2*PI()/4</f>
        <v>21.50420171382213</v>
      </c>
      <c r="M14" s="83" t="s">
        <v>9</v>
      </c>
    </row>
    <row r="15" spans="1:13" s="83" customFormat="1" ht="12.75">
      <c r="A15" s="88"/>
      <c r="J15" s="11" t="s">
        <v>107</v>
      </c>
      <c r="K15"/>
      <c r="L15" s="100">
        <f>B14^2</f>
        <v>13.689999999999998</v>
      </c>
      <c r="M15" s="83" t="s">
        <v>9</v>
      </c>
    </row>
    <row r="16" spans="3:13" s="82" customFormat="1" ht="12.75">
      <c r="C16"/>
      <c r="J16" s="102" t="s">
        <v>81</v>
      </c>
      <c r="K16"/>
      <c r="L16" s="103">
        <f>L14-L15</f>
        <v>7.814201713822133</v>
      </c>
      <c r="M16" s="104" t="s">
        <v>9</v>
      </c>
    </row>
    <row r="17" spans="1:13" s="11" customFormat="1" ht="13.5" customHeight="1">
      <c r="A17" s="9"/>
      <c r="J17"/>
      <c r="K17"/>
      <c r="L17"/>
      <c r="M17"/>
    </row>
    <row r="18" spans="1:13" s="11" customFormat="1" ht="12.75">
      <c r="A18" s="9"/>
      <c r="J18"/>
      <c r="K18"/>
      <c r="L18" s="101"/>
      <c r="M18"/>
    </row>
    <row r="19" spans="1:12" s="11" customFormat="1" ht="13.5" customHeight="1">
      <c r="A19" s="9"/>
      <c r="L19" s="100"/>
    </row>
    <row r="20" spans="1:12" s="11" customFormat="1" ht="9" customHeight="1">
      <c r="A20" s="9"/>
      <c r="L20" s="100"/>
    </row>
    <row r="21" spans="1:12" s="11" customFormat="1" ht="12.75">
      <c r="A21" s="9" t="s">
        <v>84</v>
      </c>
      <c r="J21" s="70" t="s">
        <v>108</v>
      </c>
      <c r="L21" s="100"/>
    </row>
    <row r="22" spans="1:13" s="11" customFormat="1" ht="12.75">
      <c r="A22" s="11" t="s">
        <v>62</v>
      </c>
      <c r="B22"/>
      <c r="J22" s="11" t="s">
        <v>109</v>
      </c>
      <c r="K22" s="83"/>
      <c r="L22" s="105">
        <f>SQRT(B24^2*2)/2</f>
        <v>6.363961030678928</v>
      </c>
      <c r="M22" s="83" t="s">
        <v>22</v>
      </c>
    </row>
    <row r="23" spans="1:13" s="11" customFormat="1" ht="12.75">
      <c r="A23"/>
      <c r="B23"/>
      <c r="C23"/>
      <c r="J23" s="9"/>
      <c r="K23" s="85"/>
      <c r="L23" s="106"/>
      <c r="M23" s="82"/>
    </row>
    <row r="24" spans="1:13" s="11" customFormat="1" ht="13.5" customHeight="1">
      <c r="A24" s="9" t="s">
        <v>110</v>
      </c>
      <c r="B24" s="11">
        <f ca="1">INT(RAND()*10+5)</f>
        <v>9</v>
      </c>
      <c r="C24" s="11" t="s">
        <v>22</v>
      </c>
      <c r="J24" s="86" t="s">
        <v>111</v>
      </c>
      <c r="K24"/>
      <c r="L24" s="101">
        <f>L22^2*PI()</f>
        <v>127.23450247038662</v>
      </c>
      <c r="M24" s="83" t="s">
        <v>20</v>
      </c>
    </row>
    <row r="25" spans="1:13" s="11" customFormat="1" ht="12.75">
      <c r="A25" s="81"/>
      <c r="J25" s="11" t="s">
        <v>107</v>
      </c>
      <c r="K25"/>
      <c r="L25" s="100">
        <f>B24^2</f>
        <v>81</v>
      </c>
      <c r="M25" s="83" t="s">
        <v>20</v>
      </c>
    </row>
    <row r="26" spans="1:13" s="11" customFormat="1" ht="12.75">
      <c r="A26"/>
      <c r="B26"/>
      <c r="C26"/>
      <c r="D26"/>
      <c r="J26" s="102" t="s">
        <v>81</v>
      </c>
      <c r="K26"/>
      <c r="L26" s="103">
        <f>L24-L25</f>
        <v>46.234502470386616</v>
      </c>
      <c r="M26" s="104" t="s">
        <v>20</v>
      </c>
    </row>
    <row r="27" spans="1:12" s="11" customFormat="1" ht="32.25" customHeight="1">
      <c r="A27" s="9"/>
      <c r="L27" s="100"/>
    </row>
    <row r="28" spans="1:13" s="11" customFormat="1" ht="12.75">
      <c r="A28"/>
      <c r="B28"/>
      <c r="C28"/>
      <c r="D28"/>
      <c r="E28"/>
      <c r="J28"/>
      <c r="K28"/>
      <c r="L28"/>
      <c r="M28"/>
    </row>
    <row r="29" spans="1:13" s="11" customFormat="1" ht="27" customHeight="1">
      <c r="A29"/>
      <c r="B29"/>
      <c r="C29"/>
      <c r="D29"/>
      <c r="E29"/>
      <c r="J29"/>
      <c r="K29"/>
      <c r="L29"/>
      <c r="M29"/>
    </row>
    <row r="30" spans="1:12" s="11" customFormat="1" ht="12.75">
      <c r="A30" s="9" t="s">
        <v>112</v>
      </c>
      <c r="J30" s="70" t="s">
        <v>113</v>
      </c>
      <c r="L30" s="100"/>
    </row>
    <row r="31" spans="1:13" s="11" customFormat="1" ht="12.75">
      <c r="A31" s="11" t="s">
        <v>62</v>
      </c>
      <c r="B31"/>
      <c r="J31" s="11" t="s">
        <v>114</v>
      </c>
      <c r="K31" s="83"/>
      <c r="L31" s="105">
        <f>SQRT(B33^2/2)</f>
        <v>3.5355339059327378</v>
      </c>
      <c r="M31" s="83" t="s">
        <v>29</v>
      </c>
    </row>
    <row r="32" spans="1:13" s="11" customFormat="1" ht="12.75">
      <c r="A32"/>
      <c r="B32"/>
      <c r="C32"/>
      <c r="J32" s="9"/>
      <c r="K32" s="85"/>
      <c r="L32" s="106"/>
      <c r="M32" s="82"/>
    </row>
    <row r="33" spans="1:13" s="11" customFormat="1" ht="13.5" customHeight="1">
      <c r="A33" s="9" t="s">
        <v>23</v>
      </c>
      <c r="B33" s="11">
        <f ca="1">INT(RAND()*10+5)</f>
        <v>5</v>
      </c>
      <c r="C33" s="11" t="s">
        <v>29</v>
      </c>
      <c r="J33" s="86" t="s">
        <v>115</v>
      </c>
      <c r="K33"/>
      <c r="L33" s="101">
        <f>L31^2*PI()/2</f>
        <v>19.63495408493621</v>
      </c>
      <c r="M33" s="83" t="s">
        <v>9</v>
      </c>
    </row>
    <row r="34" spans="1:13" s="11" customFormat="1" ht="12.75">
      <c r="A34" s="81"/>
      <c r="J34" s="11" t="s">
        <v>116</v>
      </c>
      <c r="K34"/>
      <c r="L34" s="100">
        <f>B33^2/2</f>
        <v>12.5</v>
      </c>
      <c r="M34" s="83" t="s">
        <v>9</v>
      </c>
    </row>
    <row r="35" spans="1:13" s="11" customFormat="1" ht="12.75">
      <c r="A35"/>
      <c r="B35"/>
      <c r="C35"/>
      <c r="D35"/>
      <c r="J35" s="102" t="s">
        <v>81</v>
      </c>
      <c r="K35"/>
      <c r="L35" s="103">
        <f>L33+L34</f>
        <v>32.13495408493621</v>
      </c>
      <c r="M35" s="104" t="s">
        <v>9</v>
      </c>
    </row>
    <row r="36" spans="1:12" s="11" customFormat="1" ht="32.25" customHeight="1">
      <c r="A36" s="9"/>
      <c r="L36" s="100"/>
    </row>
    <row r="37" spans="1:13" s="11" customFormat="1" ht="12.75">
      <c r="A37"/>
      <c r="B37"/>
      <c r="C37"/>
      <c r="D37"/>
      <c r="E37"/>
      <c r="J37"/>
      <c r="K37"/>
      <c r="L37"/>
      <c r="M37"/>
    </row>
    <row r="38" spans="1:13" s="11" customFormat="1" ht="27" customHeight="1">
      <c r="A38"/>
      <c r="B38"/>
      <c r="C38"/>
      <c r="D38"/>
      <c r="E38"/>
      <c r="J38"/>
      <c r="K38"/>
      <c r="L38"/>
      <c r="M38"/>
    </row>
    <row r="39" spans="1:13" s="11" customFormat="1" ht="12.75">
      <c r="A39"/>
      <c r="B39"/>
      <c r="C39"/>
      <c r="D39"/>
      <c r="J39"/>
      <c r="K39"/>
      <c r="L39"/>
      <c r="M39"/>
    </row>
    <row r="40" spans="1:12" s="11" customFormat="1" ht="13.5" customHeight="1">
      <c r="A40" s="9"/>
      <c r="L40" s="100"/>
    </row>
    <row r="41" spans="1:13" s="11" customFormat="1" ht="12.75">
      <c r="A41"/>
      <c r="B41"/>
      <c r="C41"/>
      <c r="D41"/>
      <c r="E41"/>
      <c r="J41"/>
      <c r="K41"/>
      <c r="L41"/>
      <c r="M41"/>
    </row>
    <row r="42" spans="1:13" s="11" customFormat="1" ht="12.75">
      <c r="A42"/>
      <c r="B42"/>
      <c r="C42"/>
      <c r="D42"/>
      <c r="E42"/>
      <c r="J42"/>
      <c r="K42"/>
      <c r="L42"/>
      <c r="M42"/>
    </row>
    <row r="43" spans="1:14" s="11" customFormat="1" ht="12.75">
      <c r="A43" s="9" t="s">
        <v>117</v>
      </c>
      <c r="D43"/>
      <c r="I43"/>
      <c r="J43" s="70" t="s">
        <v>118</v>
      </c>
      <c r="L43" s="100"/>
      <c r="N43"/>
    </row>
    <row r="44" spans="1:13" s="11" customFormat="1" ht="12.75">
      <c r="A44" s="11" t="s">
        <v>62</v>
      </c>
      <c r="B44"/>
      <c r="C44"/>
      <c r="D44"/>
      <c r="J44" s="11" t="s">
        <v>119</v>
      </c>
      <c r="L44" s="101">
        <f>SQRT(B46^2+B47^2)</f>
        <v>2.817800560721074</v>
      </c>
      <c r="M44" t="s">
        <v>29</v>
      </c>
    </row>
    <row r="45" spans="1:13" s="11" customFormat="1" ht="12.75">
      <c r="A45" s="9"/>
      <c r="J45"/>
      <c r="K45"/>
      <c r="L45"/>
      <c r="M45"/>
    </row>
    <row r="46" spans="1:13" s="11" customFormat="1" ht="12.75">
      <c r="A46" s="9" t="s">
        <v>23</v>
      </c>
      <c r="B46" s="11">
        <f ca="1">INT(RAND()*20+3.5)/5+0.3</f>
        <v>1.3</v>
      </c>
      <c r="C46" s="11" t="s">
        <v>29</v>
      </c>
      <c r="J46" s="11" t="s">
        <v>120</v>
      </c>
      <c r="L46" s="112">
        <f>B46*B47/2</f>
        <v>1.625</v>
      </c>
      <c r="M46" s="23" t="s">
        <v>9</v>
      </c>
    </row>
    <row r="47" spans="1:13" s="11" customFormat="1" ht="12.75">
      <c r="A47" s="9" t="s">
        <v>121</v>
      </c>
      <c r="B47" s="11">
        <f ca="1">INT(B46*(RAND()+1.2)*10)/10</f>
        <v>2.5</v>
      </c>
      <c r="C47" s="11" t="s">
        <v>29</v>
      </c>
      <c r="J47" s="11" t="s">
        <v>122</v>
      </c>
      <c r="L47" s="100">
        <f>(B46/2)^2*PI()/2</f>
        <v>0.6636614480708438</v>
      </c>
      <c r="M47" t="s">
        <v>9</v>
      </c>
    </row>
    <row r="48" spans="1:13" s="11" customFormat="1" ht="12.75">
      <c r="A48"/>
      <c r="B48"/>
      <c r="C48"/>
      <c r="D48"/>
      <c r="J48" s="11" t="s">
        <v>123</v>
      </c>
      <c r="L48" s="100">
        <f>(B47/2)^2*PI()/2</f>
        <v>2.454369260617026</v>
      </c>
      <c r="M48" t="s">
        <v>9</v>
      </c>
    </row>
    <row r="49" spans="1:13" s="11" customFormat="1" ht="12.75">
      <c r="A49"/>
      <c r="B49"/>
      <c r="C49"/>
      <c r="J49" s="11" t="s">
        <v>124</v>
      </c>
      <c r="L49" s="100">
        <f>(L44/2)^2*PI()/2</f>
        <v>3.1180307086878694</v>
      </c>
      <c r="M49" t="s">
        <v>9</v>
      </c>
    </row>
    <row r="50" spans="1:12" s="11" customFormat="1" ht="12.75">
      <c r="A50"/>
      <c r="B50"/>
      <c r="C50"/>
      <c r="L50" s="100"/>
    </row>
    <row r="51" spans="1:13" s="11" customFormat="1" ht="12.75">
      <c r="A51" s="9"/>
      <c r="J51" s="70" t="s">
        <v>125</v>
      </c>
      <c r="L51" s="103">
        <f>L46+L47+L48-L49</f>
        <v>1.6250000000000009</v>
      </c>
      <c r="M51" s="75" t="s">
        <v>9</v>
      </c>
    </row>
    <row r="52" spans="1:12" s="11" customFormat="1" ht="12.75">
      <c r="A52" s="9"/>
      <c r="J52" s="11" t="s">
        <v>126</v>
      </c>
      <c r="L52" s="100"/>
    </row>
    <row r="53" spans="9:14" ht="12.75">
      <c r="I53" s="11"/>
      <c r="J53" s="109" t="s">
        <v>127</v>
      </c>
      <c r="K53" s="11"/>
      <c r="L53" s="100"/>
      <c r="M53" s="11"/>
      <c r="N53" s="11"/>
    </row>
    <row r="54" spans="9:14" ht="12.75">
      <c r="I54" s="11"/>
      <c r="J54" s="11" t="s">
        <v>128</v>
      </c>
      <c r="K54" s="11"/>
      <c r="L54" s="100"/>
      <c r="M54" s="11"/>
      <c r="N54" s="11"/>
    </row>
    <row r="55" spans="9:14" ht="12.75">
      <c r="I55" s="11"/>
      <c r="N55" s="11"/>
    </row>
  </sheetData>
  <printOptions/>
  <pageMargins left="0.75" right="0.75" top="0.38" bottom="0.39" header="0.3" footer="0.25"/>
  <pageSetup fitToHeight="1" fitToWidth="1" horizontalDpi="360" verticalDpi="360" orientation="landscape" paperSize="9" scale="66" r:id="rId7"/>
  <headerFooter alignWithMargins="0">
    <oddFooter>&amp;R&amp;8K. Bertschi</oddFooter>
  </headerFooter>
  <legacyDrawing r:id="rId6"/>
  <oleObjects>
    <oleObject progId="Designer" shapeId="121583" r:id="rId1"/>
    <oleObject progId="Designer" shapeId="53545" r:id="rId2"/>
    <oleObject progId="Designer" shapeId="111580" r:id="rId3"/>
    <oleObject progId="Designer" shapeId="150532" r:id="rId4"/>
    <oleObject progId="Designer" shapeId="30987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="67" zoomScaleNormal="67" workbookViewId="0" topLeftCell="A1">
      <selection activeCell="A3" sqref="A3"/>
    </sheetView>
  </sheetViews>
  <sheetFormatPr defaultColWidth="11.421875" defaultRowHeight="12.75"/>
  <cols>
    <col min="1" max="1" width="17.140625" style="0" customWidth="1"/>
    <col min="2" max="2" width="12.00390625" style="21" customWidth="1"/>
    <col min="3" max="3" width="12.28125" style="21" customWidth="1"/>
    <col min="4" max="4" width="10.8515625" style="21" customWidth="1"/>
    <col min="5" max="5" width="11.421875" style="21" customWidth="1"/>
    <col min="6" max="6" width="12.7109375" style="24" customWidth="1"/>
    <col min="7" max="7" width="20.421875" style="26" customWidth="1"/>
    <col min="8" max="8" width="16.140625" style="27" customWidth="1"/>
  </cols>
  <sheetData>
    <row r="1" spans="1:7" ht="24.75" customHeight="1">
      <c r="A1" s="20" t="s">
        <v>129</v>
      </c>
      <c r="F1" s="22"/>
      <c r="G1" s="25"/>
    </row>
    <row r="2" spans="2:7" ht="20.25" customHeight="1">
      <c r="B2"/>
      <c r="C2"/>
      <c r="D2"/>
      <c r="E2"/>
      <c r="F2" s="23"/>
      <c r="G2" s="25"/>
    </row>
    <row r="3" spans="1:8" ht="12.75">
      <c r="A3" s="136" t="str">
        <f ca="1">"ID "&amp;INT(RAND()*2000+1000)</f>
        <v>ID 2407</v>
      </c>
      <c r="B3"/>
      <c r="C3"/>
      <c r="D3"/>
      <c r="E3"/>
      <c r="F3"/>
      <c r="G3" s="25" t="s">
        <v>130</v>
      </c>
      <c r="H3" s="28" t="str">
        <f>A3</f>
        <v>ID 2407</v>
      </c>
    </row>
    <row r="4" spans="6:8" ht="21.75" customHeight="1">
      <c r="F4"/>
      <c r="G4" s="25"/>
      <c r="H4" s="28"/>
    </row>
    <row r="5" spans="1:8" ht="12.75">
      <c r="A5" s="67" t="s">
        <v>131</v>
      </c>
      <c r="B5" s="64" t="s">
        <v>132</v>
      </c>
      <c r="F5"/>
      <c r="G5" s="29" t="s">
        <v>133</v>
      </c>
      <c r="H5" s="30" t="s">
        <v>134</v>
      </c>
    </row>
    <row r="6" spans="1:8" ht="12.75">
      <c r="A6" s="66"/>
      <c r="B6" s="65">
        <f ca="1">INT(RAND()*190+100)/10</f>
        <v>14.9</v>
      </c>
      <c r="F6"/>
      <c r="G6" s="25">
        <f>B6^2</f>
        <v>222.01000000000002</v>
      </c>
      <c r="H6" s="28">
        <f>B6*4</f>
        <v>59.6</v>
      </c>
    </row>
    <row r="7" spans="1:8" ht="12.75">
      <c r="A7" s="66"/>
      <c r="B7" s="65">
        <f ca="1">INT(RAND()*100+200)/100</f>
        <v>2.07</v>
      </c>
      <c r="F7"/>
      <c r="G7" s="25">
        <f>B7^2</f>
        <v>4.2848999999999995</v>
      </c>
      <c r="H7" s="28">
        <f>B7*4</f>
        <v>8.28</v>
      </c>
    </row>
    <row r="8" spans="1:8" ht="12.75">
      <c r="A8" s="66"/>
      <c r="B8" s="65">
        <f ca="1">INT(RAND()*20+10)/50</f>
        <v>0.56</v>
      </c>
      <c r="F8"/>
      <c r="G8" s="25">
        <f>B8^2</f>
        <v>0.31360000000000005</v>
      </c>
      <c r="H8" s="28">
        <f>B8*4</f>
        <v>2.24</v>
      </c>
    </row>
    <row r="9" spans="1:8" ht="12.75">
      <c r="A9" s="66"/>
      <c r="B9" s="65">
        <f ca="1">INT(RAND()*900+50)/10</f>
        <v>70</v>
      </c>
      <c r="F9"/>
      <c r="G9" s="25">
        <f>B9^2</f>
        <v>4900</v>
      </c>
      <c r="H9" s="28">
        <f>B9*4</f>
        <v>280</v>
      </c>
    </row>
    <row r="10" spans="6:8" ht="12.75">
      <c r="F10"/>
      <c r="G10" s="25"/>
      <c r="H10" s="28"/>
    </row>
    <row r="11" spans="1:8" ht="12.75">
      <c r="A11" s="23" t="s">
        <v>135</v>
      </c>
      <c r="B11" s="64" t="s">
        <v>136</v>
      </c>
      <c r="C11" s="64" t="s">
        <v>137</v>
      </c>
      <c r="F11"/>
      <c r="G11" s="25"/>
      <c r="H11" s="28"/>
    </row>
    <row r="12" spans="2:8" ht="12.75">
      <c r="B12" s="65">
        <f ca="1">INT(RAND()*190+100)/10</f>
        <v>25.3</v>
      </c>
      <c r="C12" s="65">
        <f ca="1">INT(RAND()*190+100)/10</f>
        <v>14.9</v>
      </c>
      <c r="F12"/>
      <c r="G12" s="25">
        <f>B12*C12</f>
        <v>376.97</v>
      </c>
      <c r="H12" s="28">
        <f>B12+B12+C12+C12</f>
        <v>80.4</v>
      </c>
    </row>
    <row r="13" spans="2:8" ht="12.75">
      <c r="B13" s="65">
        <f ca="1">INT(RAND()*100+200)/100</f>
        <v>2.6</v>
      </c>
      <c r="C13" s="65">
        <f ca="1">INT(RAND()*100+200)/100</f>
        <v>2.19</v>
      </c>
      <c r="F13"/>
      <c r="G13" s="25">
        <f>B13*C13</f>
        <v>5.694</v>
      </c>
      <c r="H13" s="28">
        <f>B13+B13+C13+C13</f>
        <v>9.58</v>
      </c>
    </row>
    <row r="14" spans="2:8" ht="12.75">
      <c r="B14" s="65">
        <f ca="1">INT(RAND()*20+10)/50</f>
        <v>0.56</v>
      </c>
      <c r="C14" s="65">
        <f ca="1">INT(RAND()*20+10)/50</f>
        <v>0.38</v>
      </c>
      <c r="F14"/>
      <c r="G14" s="25">
        <f>B14*C14</f>
        <v>0.21280000000000002</v>
      </c>
      <c r="H14" s="28">
        <f>B14+B14+C14+C14</f>
        <v>1.88</v>
      </c>
    </row>
    <row r="15" spans="2:8" ht="12.75">
      <c r="B15" s="65">
        <f ca="1">INT(RAND()*900+50)/10</f>
        <v>54.6</v>
      </c>
      <c r="C15" s="65">
        <f ca="1">INT(RAND()*900+50)/10</f>
        <v>52.8</v>
      </c>
      <c r="F15"/>
      <c r="G15" s="25">
        <f>B15*C15</f>
        <v>2882.88</v>
      </c>
      <c r="H15" s="28">
        <f>B15+B15+C15+C15</f>
        <v>214.8</v>
      </c>
    </row>
    <row r="16" spans="6:8" ht="12.75">
      <c r="F16"/>
      <c r="G16" s="25"/>
      <c r="H16" s="28"/>
    </row>
    <row r="17" spans="1:8" ht="12.75">
      <c r="A17" s="23" t="s">
        <v>138</v>
      </c>
      <c r="B17" s="64" t="s">
        <v>139</v>
      </c>
      <c r="C17" s="64" t="s">
        <v>140</v>
      </c>
      <c r="D17" s="64" t="s">
        <v>141</v>
      </c>
      <c r="F17"/>
      <c r="G17" s="25"/>
      <c r="H17" s="28"/>
    </row>
    <row r="18" spans="2:8" ht="12.75">
      <c r="B18" s="65">
        <f ca="1">INT(RAND()*190+100)/10</f>
        <v>26</v>
      </c>
      <c r="C18" s="65">
        <f ca="1">INT(RAND()*190+100)/10</f>
        <v>11.3</v>
      </c>
      <c r="D18" s="65">
        <f ca="1">C18-INT(RAND()*C18)-0.1</f>
        <v>11.200000000000001</v>
      </c>
      <c r="F18"/>
      <c r="G18" s="25">
        <f>B18*D18</f>
        <v>291.20000000000005</v>
      </c>
      <c r="H18" s="28">
        <f>B18+B18+C18+C18</f>
        <v>74.6</v>
      </c>
    </row>
    <row r="19" spans="2:8" ht="12.75">
      <c r="B19" s="65">
        <f ca="1">INT(RAND()*100+200)/100</f>
        <v>2.91</v>
      </c>
      <c r="C19" s="65">
        <f ca="1">INT(RAND()*100+200)/100</f>
        <v>2.08</v>
      </c>
      <c r="D19" s="65">
        <f ca="1">C19-INT(RAND()*C19)-0.1</f>
        <v>1.98</v>
      </c>
      <c r="F19"/>
      <c r="G19" s="25">
        <f>B19*D19</f>
        <v>5.7618</v>
      </c>
      <c r="H19" s="28">
        <f>B19+B19+C19+C19</f>
        <v>9.98</v>
      </c>
    </row>
    <row r="20" spans="2:8" ht="12.75">
      <c r="B20" s="65">
        <f ca="1">INT(RAND()*20+10)/50</f>
        <v>0.26</v>
      </c>
      <c r="C20" s="65">
        <f ca="1">INT(RAND()*20+10)/50</f>
        <v>0.3</v>
      </c>
      <c r="D20" s="65">
        <f>C20-0.05</f>
        <v>0.25</v>
      </c>
      <c r="F20"/>
      <c r="G20" s="25">
        <f>B20*D20</f>
        <v>0.065</v>
      </c>
      <c r="H20" s="28">
        <f>B20+B20+C20+C20</f>
        <v>1.12</v>
      </c>
    </row>
    <row r="21" spans="2:8" ht="12.75">
      <c r="B21" s="65">
        <f ca="1">INT(RAND()*900+50)/10</f>
        <v>87.6</v>
      </c>
      <c r="C21" s="65">
        <f ca="1">INT(RAND()*900+50)/10</f>
        <v>5.1</v>
      </c>
      <c r="D21" s="65">
        <f ca="1">C21-INT(RAND()*C21)-0.1</f>
        <v>1.9999999999999996</v>
      </c>
      <c r="F21"/>
      <c r="G21" s="25">
        <f>B21*D21</f>
        <v>175.19999999999996</v>
      </c>
      <c r="H21" s="28">
        <f>B21+B21+C21+C21</f>
        <v>185.39999999999998</v>
      </c>
    </row>
    <row r="22" spans="6:8" ht="12.75">
      <c r="F22"/>
      <c r="G22" s="25"/>
      <c r="H22" s="28"/>
    </row>
    <row r="23" spans="1:8" ht="12.75">
      <c r="A23" s="23" t="s">
        <v>142</v>
      </c>
      <c r="B23" s="64" t="s">
        <v>143</v>
      </c>
      <c r="C23" s="64" t="s">
        <v>144</v>
      </c>
      <c r="D23" s="64" t="s">
        <v>145</v>
      </c>
      <c r="E23" s="64" t="s">
        <v>146</v>
      </c>
      <c r="F23"/>
      <c r="G23" s="25"/>
      <c r="H23" s="28"/>
    </row>
    <row r="24" spans="2:8" ht="12.75">
      <c r="B24" s="4">
        <f ca="1">INT(RAND()*50)/10+4</f>
        <v>6.4</v>
      </c>
      <c r="C24" s="4">
        <f ca="1">INT(RAND()*50)/10+3</f>
        <v>4.4</v>
      </c>
      <c r="D24" s="4">
        <f>INT((B24+C24-(B24+C24)/3)*10)/10</f>
        <v>7.2</v>
      </c>
      <c r="E24" s="68">
        <f>INT(SQRT((H24/2)*(H24/2-B24)*(H24/2-C24)*(H24/2-D24))*2/B24*10)/10</f>
        <v>4.3</v>
      </c>
      <c r="F24"/>
      <c r="G24" s="25">
        <f>B24*E24/2</f>
        <v>13.76</v>
      </c>
      <c r="H24" s="28">
        <f>B24+C24+D24</f>
        <v>18</v>
      </c>
    </row>
    <row r="25" spans="2:8" ht="12.75">
      <c r="B25" s="4">
        <f ca="1">INT(RAND()*50)/10+4</f>
        <v>6.9</v>
      </c>
      <c r="C25" s="4">
        <f ca="1">INT(RAND()*50)/10+3</f>
        <v>5.1</v>
      </c>
      <c r="D25" s="4">
        <f>INT((B25+C25-(B25+C25)/3)*10)/10</f>
        <v>8</v>
      </c>
      <c r="E25" s="68">
        <f>INT(SQRT((H25/2)*(H25/2-B25)*(H25/2-C25)*(H25/2-D25))*2/B25*10)/10</f>
        <v>5</v>
      </c>
      <c r="F25"/>
      <c r="G25" s="25">
        <f>B25*E25/2</f>
        <v>17.25</v>
      </c>
      <c r="H25" s="28">
        <f>B25+C25+D25</f>
        <v>20</v>
      </c>
    </row>
    <row r="26" spans="2:8" ht="12.75">
      <c r="B26" s="4">
        <f ca="1">INT(RAND()*50)/10+4</f>
        <v>8.2</v>
      </c>
      <c r="C26" s="4">
        <f ca="1">INT(RAND()*50)/10+3</f>
        <v>7.7</v>
      </c>
      <c r="D26" s="4">
        <f>INT((B26+C26-(B26+C26)/3)*10)/10</f>
        <v>10.6</v>
      </c>
      <c r="E26" s="68">
        <f>INT(SQRT((H26/2)*(H26/2-B26)*(H26/2-C26)*(H26/2-D26))*2/B26*10)/10</f>
        <v>7.6</v>
      </c>
      <c r="F26"/>
      <c r="G26" s="25">
        <f>B26*E26/2</f>
        <v>31.159999999999997</v>
      </c>
      <c r="H26" s="28">
        <f>B26+C26+D26</f>
        <v>26.5</v>
      </c>
    </row>
    <row r="27" spans="2:8" ht="12.75">
      <c r="B27" s="4">
        <f ca="1">INT(RAND()*50)/10+4</f>
        <v>6.3</v>
      </c>
      <c r="C27" s="4">
        <f ca="1">INT(RAND()*50)/10+3</f>
        <v>6</v>
      </c>
      <c r="D27" s="4">
        <f>INT((B27+C27-(B27+C27)/3)*10)/10</f>
        <v>8.2</v>
      </c>
      <c r="E27" s="68">
        <f>INT(SQRT((H27/2)*(H27/2-B27)*(H27/2-C27)*(H27/2-D27))*2/B27*10)/10</f>
        <v>5.9</v>
      </c>
      <c r="F27"/>
      <c r="G27" s="25">
        <f>B27*E27/2</f>
        <v>18.585</v>
      </c>
      <c r="H27" s="28">
        <f>B27+C27+D27</f>
        <v>20.5</v>
      </c>
    </row>
    <row r="28" ht="12.75">
      <c r="F28"/>
    </row>
  </sheetData>
  <printOptions/>
  <pageMargins left="0.75" right="0.75" top="1" bottom="1" header="0.511811023" footer="0.511811023"/>
  <pageSetup horizontalDpi="360" verticalDpi="360" orientation="landscape" paperSize="9" r:id="rId1"/>
  <headerFooter alignWithMargins="0">
    <oddFooter>&amp;R&amp;6K.Bertschi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="50" zoomScaleNormal="50" workbookViewId="0" topLeftCell="A10">
      <selection activeCell="O46" sqref="O46"/>
    </sheetView>
  </sheetViews>
  <sheetFormatPr defaultColWidth="11.421875" defaultRowHeight="23.25" customHeight="1"/>
  <cols>
    <col min="1" max="3" width="17.421875" style="2" customWidth="1"/>
    <col min="4" max="4" width="17.421875" style="3" customWidth="1"/>
    <col min="5" max="5" width="17.421875" style="2" customWidth="1"/>
    <col min="6" max="13" width="17.421875" style="1" customWidth="1"/>
    <col min="14" max="14" width="16.57421875" style="0" customWidth="1"/>
    <col min="15" max="16384" width="17.421875" style="1" customWidth="1"/>
  </cols>
  <sheetData>
    <row r="1" spans="1:12" ht="23.25" customHeight="1">
      <c r="A1"/>
      <c r="B1" s="31" t="s">
        <v>147</v>
      </c>
      <c r="C1"/>
      <c r="D1" s="32"/>
      <c r="E1" s="137" t="str">
        <f ca="1">"ID "&amp;INT(RAND()*2000+1000)</f>
        <v>ID 1948</v>
      </c>
      <c r="F1" s="32"/>
      <c r="G1" s="17"/>
      <c r="H1"/>
      <c r="I1" s="18" t="s">
        <v>148</v>
      </c>
      <c r="J1" s="2"/>
      <c r="K1" s="138" t="str">
        <f>E1</f>
        <v>ID 1948</v>
      </c>
      <c r="L1" s="2"/>
    </row>
    <row r="2" spans="1:5" ht="23.25" customHeight="1">
      <c r="A2" s="69" t="s">
        <v>149</v>
      </c>
      <c r="B2" s="8"/>
      <c r="C2" s="8"/>
      <c r="D2" s="8"/>
      <c r="E2" s="8"/>
    </row>
    <row r="3" spans="1:12" ht="23.25" customHeight="1">
      <c r="A3" s="69" t="s">
        <v>150</v>
      </c>
      <c r="B3" s="70"/>
      <c r="C3" s="70"/>
      <c r="D3" s="70"/>
      <c r="E3" s="11"/>
      <c r="F3" s="11"/>
      <c r="G3" s="11"/>
      <c r="L3" s="2"/>
    </row>
    <row r="4" spans="1:12" ht="23.25" customHeight="1">
      <c r="A4" s="69" t="s">
        <v>151</v>
      </c>
      <c r="B4" s="71"/>
      <c r="C4" s="71"/>
      <c r="D4" s="71"/>
      <c r="E4" s="8"/>
      <c r="L4" s="2"/>
    </row>
    <row r="5" spans="1:12" ht="23.25" customHeight="1">
      <c r="A5"/>
      <c r="B5"/>
      <c r="C5"/>
      <c r="D5"/>
      <c r="E5"/>
      <c r="L5" s="2"/>
    </row>
    <row r="6" spans="1:12" ht="23.25" customHeight="1">
      <c r="A6" s="73" t="s">
        <v>152</v>
      </c>
      <c r="B6" s="72"/>
      <c r="C6" s="1"/>
      <c r="D6" s="1"/>
      <c r="E6" s="1"/>
      <c r="L6" s="2"/>
    </row>
    <row r="7" spans="1:12" ht="9.75" customHeight="1">
      <c r="A7" s="1"/>
      <c r="B7" s="1"/>
      <c r="C7" s="1"/>
      <c r="D7" s="1"/>
      <c r="E7" s="1"/>
      <c r="L7" s="2"/>
    </row>
    <row r="8" spans="1:12" ht="23.25" customHeight="1">
      <c r="A8" s="4" t="s">
        <v>153</v>
      </c>
      <c r="B8" s="4" t="s">
        <v>154</v>
      </c>
      <c r="C8" s="4" t="s">
        <v>155</v>
      </c>
      <c r="D8" s="5" t="s">
        <v>156</v>
      </c>
      <c r="E8" s="1"/>
      <c r="H8" s="4" t="str">
        <f aca="true" t="shared" si="0" ref="H8:K13">A8</f>
        <v>Breite</v>
      </c>
      <c r="I8" s="4" t="str">
        <f t="shared" si="0"/>
        <v>Länge</v>
      </c>
      <c r="J8" s="4" t="str">
        <f t="shared" si="0"/>
        <v>Umfang (u)</v>
      </c>
      <c r="K8" s="4" t="str">
        <f t="shared" si="0"/>
        <v>Fläche (A)</v>
      </c>
      <c r="L8" s="2"/>
    </row>
    <row r="9" spans="1:12" ht="23.25" customHeight="1">
      <c r="A9" s="4">
        <f ca="1">INT(RAND()*50+2)/10</f>
        <v>3.9</v>
      </c>
      <c r="B9" s="4">
        <f ca="1">INT(RAND()*50+2)/10+A9</f>
        <v>9</v>
      </c>
      <c r="C9" s="7">
        <f>A9+B9+A9+B9</f>
        <v>25.8</v>
      </c>
      <c r="D9" s="6">
        <f>A9*B9</f>
        <v>35.1</v>
      </c>
      <c r="E9" s="1"/>
      <c r="H9" s="4">
        <f t="shared" si="0"/>
        <v>3.9</v>
      </c>
      <c r="I9" s="4">
        <f t="shared" si="0"/>
        <v>9</v>
      </c>
      <c r="J9" s="4">
        <f t="shared" si="0"/>
        <v>25.8</v>
      </c>
      <c r="K9" s="5">
        <f t="shared" si="0"/>
        <v>35.1</v>
      </c>
      <c r="L9" s="2"/>
    </row>
    <row r="10" spans="1:11" ht="23.25" customHeight="1">
      <c r="A10" s="4">
        <f ca="1">INT(RAND()*50+2)/10</f>
        <v>2.7</v>
      </c>
      <c r="B10" s="7">
        <f ca="1">INT(RAND()*50+2)/10+A10</f>
        <v>5</v>
      </c>
      <c r="C10" s="4">
        <f>A10+B10+A10+B10</f>
        <v>15.4</v>
      </c>
      <c r="D10" s="6">
        <f>A10*B10</f>
        <v>13.5</v>
      </c>
      <c r="E10" s="1"/>
      <c r="H10" s="4">
        <f t="shared" si="0"/>
        <v>2.7</v>
      </c>
      <c r="I10" s="4">
        <f t="shared" si="0"/>
        <v>5</v>
      </c>
      <c r="J10" s="4">
        <f t="shared" si="0"/>
        <v>15.4</v>
      </c>
      <c r="K10" s="5">
        <f t="shared" si="0"/>
        <v>13.5</v>
      </c>
    </row>
    <row r="11" spans="1:11" ht="23.25" customHeight="1">
      <c r="A11" s="7">
        <f ca="1">INT(RAND()*50+2)/10</f>
        <v>5</v>
      </c>
      <c r="B11" s="4">
        <f ca="1">INT(RAND()*50+2)/10+A11</f>
        <v>5.8</v>
      </c>
      <c r="C11" s="4">
        <f>A11+B11+A11+B11</f>
        <v>21.6</v>
      </c>
      <c r="D11" s="6">
        <f>A11*B11</f>
        <v>29</v>
      </c>
      <c r="E11" s="1"/>
      <c r="H11" s="4">
        <f t="shared" si="0"/>
        <v>5</v>
      </c>
      <c r="I11" s="4">
        <f t="shared" si="0"/>
        <v>5.8</v>
      </c>
      <c r="J11" s="4">
        <f t="shared" si="0"/>
        <v>21.6</v>
      </c>
      <c r="K11" s="5">
        <f t="shared" si="0"/>
        <v>29</v>
      </c>
    </row>
    <row r="12" spans="1:11" ht="23.25" customHeight="1">
      <c r="A12" s="4">
        <f ca="1">INT(RAND()*50+2)/10</f>
        <v>3.7</v>
      </c>
      <c r="B12" s="7">
        <f ca="1">INT(RAND()*50+2)/10+A12</f>
        <v>5.1</v>
      </c>
      <c r="C12" s="7">
        <f>A12+B12+A12+B12</f>
        <v>17.6</v>
      </c>
      <c r="D12" s="5">
        <f>A12*B12</f>
        <v>18.87</v>
      </c>
      <c r="E12" s="1"/>
      <c r="H12" s="4">
        <f t="shared" si="0"/>
        <v>3.7</v>
      </c>
      <c r="I12" s="4">
        <f t="shared" si="0"/>
        <v>5.1</v>
      </c>
      <c r="J12" s="4">
        <f t="shared" si="0"/>
        <v>17.6</v>
      </c>
      <c r="K12" s="5">
        <f t="shared" si="0"/>
        <v>18.87</v>
      </c>
    </row>
    <row r="13" spans="1:11" ht="23.25" customHeight="1">
      <c r="A13" s="7">
        <f ca="1">INT(RAND()*50+2)/10</f>
        <v>1.8</v>
      </c>
      <c r="B13" s="4">
        <f ca="1">INT(RAND()*50+2)/10+A13</f>
        <v>4.7</v>
      </c>
      <c r="C13" s="7">
        <f>A13+B13+A13+B13</f>
        <v>13</v>
      </c>
      <c r="D13" s="5">
        <f>A13*B13</f>
        <v>8.46</v>
      </c>
      <c r="E13" s="1"/>
      <c r="H13" s="4">
        <f t="shared" si="0"/>
        <v>1.8</v>
      </c>
      <c r="I13" s="4">
        <f t="shared" si="0"/>
        <v>4.7</v>
      </c>
      <c r="J13" s="4">
        <f t="shared" si="0"/>
        <v>13</v>
      </c>
      <c r="K13" s="5">
        <f t="shared" si="0"/>
        <v>8.46</v>
      </c>
    </row>
    <row r="14" spans="1:11" ht="23.25" customHeight="1">
      <c r="A14"/>
      <c r="B14"/>
      <c r="C14"/>
      <c r="D14"/>
      <c r="E14"/>
      <c r="H14"/>
      <c r="I14"/>
      <c r="J14"/>
      <c r="K14"/>
    </row>
    <row r="15" spans="1:4" ht="23.25" customHeight="1">
      <c r="A15" s="9" t="s">
        <v>157</v>
      </c>
      <c r="B15" s="1"/>
      <c r="C15" s="1"/>
      <c r="D15" s="1"/>
    </row>
    <row r="16" spans="1:4" ht="8.25" customHeight="1">
      <c r="A16" s="1"/>
      <c r="B16" s="1"/>
      <c r="C16" s="1"/>
      <c r="D16" s="1"/>
    </row>
    <row r="17" spans="1:12" ht="23.25" customHeight="1">
      <c r="A17" s="4" t="s">
        <v>158</v>
      </c>
      <c r="B17" s="4" t="s">
        <v>159</v>
      </c>
      <c r="C17" s="4" t="s">
        <v>160</v>
      </c>
      <c r="D17" s="5" t="s">
        <v>156</v>
      </c>
      <c r="E17" s="4" t="s">
        <v>155</v>
      </c>
      <c r="H17" s="4" t="str">
        <f aca="true" t="shared" si="1" ref="H17:L22">A17</f>
        <v>Grundlinie (g)</v>
      </c>
      <c r="I17" s="4" t="str">
        <f t="shared" si="1"/>
        <v>Seite (s)</v>
      </c>
      <c r="J17" s="4" t="str">
        <f t="shared" si="1"/>
        <v>Höhe (h)</v>
      </c>
      <c r="K17" s="4" t="str">
        <f t="shared" si="1"/>
        <v>Fläche (A)</v>
      </c>
      <c r="L17" s="4" t="str">
        <f t="shared" si="1"/>
        <v>Umfang (u)</v>
      </c>
    </row>
    <row r="18" spans="1:12" ht="23.25" customHeight="1">
      <c r="A18" s="4">
        <f ca="1">INT(RAND()*50)/10+3</f>
        <v>7.3</v>
      </c>
      <c r="B18" s="4">
        <f ca="1">INT(RAND()*50)/10+2</f>
        <v>6.2</v>
      </c>
      <c r="C18" s="4">
        <f>INT((B18-B18/5-0.2)*10)/10</f>
        <v>4.7</v>
      </c>
      <c r="D18" s="6">
        <f>A18*C18</f>
        <v>34.31</v>
      </c>
      <c r="E18" s="7">
        <f>A18+B18+A18+B18</f>
        <v>27</v>
      </c>
      <c r="H18" s="4">
        <f t="shared" si="1"/>
        <v>7.3</v>
      </c>
      <c r="I18" s="4">
        <f t="shared" si="1"/>
        <v>6.2</v>
      </c>
      <c r="J18" s="4">
        <f t="shared" si="1"/>
        <v>4.7</v>
      </c>
      <c r="K18" s="5">
        <f t="shared" si="1"/>
        <v>34.31</v>
      </c>
      <c r="L18" s="4">
        <f t="shared" si="1"/>
        <v>27</v>
      </c>
    </row>
    <row r="19" spans="1:12" ht="23.25" customHeight="1">
      <c r="A19" s="7">
        <f ca="1">INT(RAND()*50)/10+3</f>
        <v>6.1</v>
      </c>
      <c r="B19" s="4">
        <f ca="1">INT(RAND()*50)/10+2</f>
        <v>3.9</v>
      </c>
      <c r="C19" s="4">
        <f>INT((B19-B19/5-0.2)*10)/10</f>
        <v>2.9</v>
      </c>
      <c r="D19" s="6">
        <f>A19*C19</f>
        <v>17.689999999999998</v>
      </c>
      <c r="E19" s="4">
        <f>A19+B19+A19+B19</f>
        <v>20</v>
      </c>
      <c r="H19" s="4">
        <f t="shared" si="1"/>
        <v>6.1</v>
      </c>
      <c r="I19" s="4">
        <f t="shared" si="1"/>
        <v>3.9</v>
      </c>
      <c r="J19" s="4">
        <f t="shared" si="1"/>
        <v>2.9</v>
      </c>
      <c r="K19" s="5">
        <f t="shared" si="1"/>
        <v>17.689999999999998</v>
      </c>
      <c r="L19" s="4">
        <f t="shared" si="1"/>
        <v>20</v>
      </c>
    </row>
    <row r="20" spans="1:12" ht="23.25" customHeight="1">
      <c r="A20" s="4">
        <f ca="1">INT(RAND()*50)/10+3</f>
        <v>3.7</v>
      </c>
      <c r="B20" s="7">
        <f ca="1">INT(RAND()*50)/10+2</f>
        <v>2.9</v>
      </c>
      <c r="C20" s="4">
        <f>INT((B20-B20/5-0.2)*10)/10</f>
        <v>2.1</v>
      </c>
      <c r="D20" s="6">
        <f>A20*C20</f>
        <v>7.7700000000000005</v>
      </c>
      <c r="E20" s="4">
        <f>A20+B20+A20+B20</f>
        <v>13.200000000000001</v>
      </c>
      <c r="H20" s="4">
        <f t="shared" si="1"/>
        <v>3.7</v>
      </c>
      <c r="I20" s="4">
        <f t="shared" si="1"/>
        <v>2.9</v>
      </c>
      <c r="J20" s="4">
        <f t="shared" si="1"/>
        <v>2.1</v>
      </c>
      <c r="K20" s="5">
        <f t="shared" si="1"/>
        <v>7.7700000000000005</v>
      </c>
      <c r="L20" s="4">
        <f t="shared" si="1"/>
        <v>13.200000000000001</v>
      </c>
    </row>
    <row r="21" spans="1:12" ht="23.25" customHeight="1">
      <c r="A21" s="12">
        <f ca="1">INT(RAND()*50)/10+3</f>
        <v>7.4</v>
      </c>
      <c r="B21" s="12">
        <f ca="1">INT(RAND()*50)/10+2</f>
        <v>5</v>
      </c>
      <c r="C21" s="7">
        <f>INT((B21-B21/5-0.2)*10)/10</f>
        <v>3.8</v>
      </c>
      <c r="D21" s="5">
        <f>A21*C21</f>
        <v>28.12</v>
      </c>
      <c r="E21" s="7">
        <f>A21+B21+A21+B21</f>
        <v>24.8</v>
      </c>
      <c r="H21" s="4">
        <f t="shared" si="1"/>
        <v>7.4</v>
      </c>
      <c r="I21" s="4">
        <f t="shared" si="1"/>
        <v>5</v>
      </c>
      <c r="J21" s="4">
        <f t="shared" si="1"/>
        <v>3.8</v>
      </c>
      <c r="K21" s="5">
        <f t="shared" si="1"/>
        <v>28.12</v>
      </c>
      <c r="L21" s="4">
        <f t="shared" si="1"/>
        <v>24.8</v>
      </c>
    </row>
    <row r="22" spans="1:15" ht="23.25" customHeight="1">
      <c r="A22" s="7">
        <f ca="1">INT(RAND()*50)/10+3</f>
        <v>7</v>
      </c>
      <c r="B22" s="7">
        <f ca="1">INT(RAND()*50)/10+2</f>
        <v>5.6</v>
      </c>
      <c r="C22" s="12">
        <f>INT((B22-B22/5-0.2)*10)/10</f>
        <v>4.2</v>
      </c>
      <c r="D22" s="19">
        <f>A22*C22</f>
        <v>29.400000000000002</v>
      </c>
      <c r="E22" s="12">
        <f>A22+B22+A22+B22</f>
        <v>25.200000000000003</v>
      </c>
      <c r="H22" s="4">
        <f t="shared" si="1"/>
        <v>7</v>
      </c>
      <c r="I22" s="4">
        <f t="shared" si="1"/>
        <v>5.6</v>
      </c>
      <c r="J22" s="4">
        <f t="shared" si="1"/>
        <v>4.2</v>
      </c>
      <c r="K22" s="5">
        <f t="shared" si="1"/>
        <v>29.400000000000002</v>
      </c>
      <c r="L22" s="4">
        <f t="shared" si="1"/>
        <v>25.200000000000003</v>
      </c>
      <c r="M22" s="2"/>
      <c r="O22" s="2"/>
    </row>
    <row r="23" ht="23.25" customHeight="1"/>
    <row r="24" spans="1:12" ht="23.25" customHeight="1">
      <c r="A24" s="9" t="s">
        <v>161</v>
      </c>
      <c r="H24" s="2"/>
      <c r="I24" s="2"/>
      <c r="J24" s="2"/>
      <c r="K24" s="2"/>
      <c r="L24" s="2"/>
    </row>
    <row r="25" spans="1:12" ht="6.75" customHeight="1">
      <c r="A25" s="1" t="s">
        <v>162</v>
      </c>
      <c r="B25" s="1"/>
      <c r="C25" s="1"/>
      <c r="D25" s="1"/>
      <c r="E25" s="1"/>
      <c r="H25" s="2"/>
      <c r="I25" s="2"/>
      <c r="J25" s="2"/>
      <c r="K25" s="2"/>
      <c r="L25" s="2"/>
    </row>
    <row r="26" spans="1:15" ht="23.25" customHeight="1">
      <c r="A26" s="4" t="s">
        <v>158</v>
      </c>
      <c r="B26" s="4" t="s">
        <v>163</v>
      </c>
      <c r="C26" s="4" t="s">
        <v>164</v>
      </c>
      <c r="D26" s="4" t="s">
        <v>165</v>
      </c>
      <c r="E26" s="4" t="s">
        <v>166</v>
      </c>
      <c r="F26" s="5" t="s">
        <v>156</v>
      </c>
      <c r="G26" s="4" t="s">
        <v>155</v>
      </c>
      <c r="H26" s="4" t="str">
        <f aca="true" t="shared" si="2" ref="H26:H34">A26</f>
        <v>Grundlinie (g)</v>
      </c>
      <c r="I26" s="4" t="str">
        <f aca="true" t="shared" si="3" ref="I26:I34">B26</f>
        <v>Seite (a) = g!</v>
      </c>
      <c r="J26" s="4" t="str">
        <f aca="true" t="shared" si="4" ref="J26:J34">C26</f>
        <v>Seite (b)</v>
      </c>
      <c r="K26" s="4" t="str">
        <f aca="true" t="shared" si="5" ref="K26:K34">D26</f>
        <v>Seite (c)</v>
      </c>
      <c r="L26" s="4" t="str">
        <f aca="true" t="shared" si="6" ref="L26:L34">E26</f>
        <v>Höhe (h) </v>
      </c>
      <c r="M26" s="4" t="str">
        <f aca="true" t="shared" si="7" ref="M26:M34">F26</f>
        <v>Fläche (A)</v>
      </c>
      <c r="N26" s="4" t="str">
        <f aca="true" t="shared" si="8" ref="N26:N34">G26</f>
        <v>Umfang (u)</v>
      </c>
      <c r="O26"/>
    </row>
    <row r="27" spans="1:15" ht="23.25" customHeight="1">
      <c r="A27" s="4">
        <f aca="true" t="shared" si="9" ref="A27:A34">B27</f>
        <v>7.4</v>
      </c>
      <c r="B27" s="4">
        <f ca="1">INT(RAND()*50)/10+4</f>
        <v>7.4</v>
      </c>
      <c r="C27" s="4">
        <f ca="1">INT(RAND()*50)/10+3</f>
        <v>4.8</v>
      </c>
      <c r="D27" s="4">
        <f aca="true" t="shared" si="10" ref="D27:D34">INT((B27+C27-(B27+C27)/3)*10)/10</f>
        <v>8.1</v>
      </c>
      <c r="E27" s="4">
        <f aca="true" t="shared" si="11" ref="E27:E34">INT(SQRT((G27/2)*(G27/2-B27)*(G27/2-C27)*(G27/2-D27))*2/A27*10)/10</f>
        <v>4.7</v>
      </c>
      <c r="F27" s="6">
        <f aca="true" t="shared" si="12" ref="F27:F34">A27*E27/2</f>
        <v>17.39</v>
      </c>
      <c r="G27" s="7">
        <f aca="true" t="shared" si="13" ref="G27:G34">B27+C27+D27</f>
        <v>20.299999999999997</v>
      </c>
      <c r="H27" s="4">
        <f t="shared" si="2"/>
        <v>7.4</v>
      </c>
      <c r="I27" s="4">
        <f t="shared" si="3"/>
        <v>7.4</v>
      </c>
      <c r="J27" s="4">
        <f t="shared" si="4"/>
        <v>4.8</v>
      </c>
      <c r="K27" s="4">
        <f t="shared" si="5"/>
        <v>8.1</v>
      </c>
      <c r="L27" s="4">
        <f t="shared" si="6"/>
        <v>4.7</v>
      </c>
      <c r="M27" s="5">
        <f t="shared" si="7"/>
        <v>17.39</v>
      </c>
      <c r="N27" s="4">
        <f t="shared" si="8"/>
        <v>20.299999999999997</v>
      </c>
      <c r="O27"/>
    </row>
    <row r="28" spans="1:15" ht="23.25" customHeight="1">
      <c r="A28" s="7">
        <f t="shared" si="9"/>
        <v>7.5</v>
      </c>
      <c r="B28" s="7">
        <f aca="true" ca="1" t="shared" si="14" ref="B28:B34">INT(RAND()*50)/10+4</f>
        <v>7.5</v>
      </c>
      <c r="C28" s="4">
        <f aca="true" ca="1" t="shared" si="15" ref="C28:C34">INT(RAND()*50)/10+3</f>
        <v>7.9</v>
      </c>
      <c r="D28" s="4">
        <f t="shared" si="10"/>
        <v>10.2</v>
      </c>
      <c r="E28" s="4">
        <f t="shared" si="11"/>
        <v>7.8</v>
      </c>
      <c r="F28" s="6">
        <f t="shared" si="12"/>
        <v>29.25</v>
      </c>
      <c r="G28" s="4">
        <f t="shared" si="13"/>
        <v>25.6</v>
      </c>
      <c r="H28" s="4">
        <f t="shared" si="2"/>
        <v>7.5</v>
      </c>
      <c r="I28" s="4">
        <f t="shared" si="3"/>
        <v>7.5</v>
      </c>
      <c r="J28" s="4">
        <f t="shared" si="4"/>
        <v>7.9</v>
      </c>
      <c r="K28" s="4">
        <f t="shared" si="5"/>
        <v>10.2</v>
      </c>
      <c r="L28" s="4">
        <f t="shared" si="6"/>
        <v>7.8</v>
      </c>
      <c r="M28" s="5">
        <f t="shared" si="7"/>
        <v>29.25</v>
      </c>
      <c r="N28" s="4">
        <f t="shared" si="8"/>
        <v>25.6</v>
      </c>
      <c r="O28"/>
    </row>
    <row r="29" spans="1:15" ht="23.25" customHeight="1">
      <c r="A29" s="7">
        <f t="shared" si="9"/>
        <v>7.5</v>
      </c>
      <c r="B29" s="7">
        <f ca="1" t="shared" si="14"/>
        <v>7.5</v>
      </c>
      <c r="C29" s="4">
        <f ca="1" t="shared" si="15"/>
        <v>5.9</v>
      </c>
      <c r="D29" s="4">
        <f t="shared" si="10"/>
        <v>8.9</v>
      </c>
      <c r="E29" s="4">
        <f t="shared" si="11"/>
        <v>5.8</v>
      </c>
      <c r="F29" s="5">
        <f t="shared" si="12"/>
        <v>21.75</v>
      </c>
      <c r="G29" s="7">
        <f t="shared" si="13"/>
        <v>22.3</v>
      </c>
      <c r="H29" s="4">
        <f t="shared" si="2"/>
        <v>7.5</v>
      </c>
      <c r="I29" s="4">
        <f t="shared" si="3"/>
        <v>7.5</v>
      </c>
      <c r="J29" s="4">
        <f t="shared" si="4"/>
        <v>5.9</v>
      </c>
      <c r="K29" s="4">
        <f t="shared" si="5"/>
        <v>8.9</v>
      </c>
      <c r="L29" s="4">
        <f t="shared" si="6"/>
        <v>5.8</v>
      </c>
      <c r="M29" s="5">
        <f t="shared" si="7"/>
        <v>21.75</v>
      </c>
      <c r="N29" s="4">
        <f t="shared" si="8"/>
        <v>22.3</v>
      </c>
      <c r="O29"/>
    </row>
    <row r="30" spans="1:15" ht="23.25" customHeight="1">
      <c r="A30" s="7">
        <f t="shared" si="9"/>
        <v>5.3</v>
      </c>
      <c r="B30" s="7">
        <f ca="1" t="shared" si="14"/>
        <v>5.3</v>
      </c>
      <c r="C30" s="7">
        <f ca="1" t="shared" si="15"/>
        <v>6.7</v>
      </c>
      <c r="D30" s="4">
        <f t="shared" si="10"/>
        <v>8</v>
      </c>
      <c r="E30" s="4">
        <f t="shared" si="11"/>
        <v>6.6</v>
      </c>
      <c r="F30" s="5">
        <f t="shared" si="12"/>
        <v>17.49</v>
      </c>
      <c r="G30" s="4">
        <f t="shared" si="13"/>
        <v>20</v>
      </c>
      <c r="H30" s="4">
        <f t="shared" si="2"/>
        <v>5.3</v>
      </c>
      <c r="I30" s="4">
        <f t="shared" si="3"/>
        <v>5.3</v>
      </c>
      <c r="J30" s="4">
        <f t="shared" si="4"/>
        <v>6.7</v>
      </c>
      <c r="K30" s="4">
        <f t="shared" si="5"/>
        <v>8</v>
      </c>
      <c r="L30" s="4">
        <f t="shared" si="6"/>
        <v>6.6</v>
      </c>
      <c r="M30" s="5">
        <f t="shared" si="7"/>
        <v>17.49</v>
      </c>
      <c r="N30" s="4">
        <f t="shared" si="8"/>
        <v>20</v>
      </c>
      <c r="O30"/>
    </row>
    <row r="31" spans="1:15" ht="23.25" customHeight="1">
      <c r="A31" s="4">
        <f t="shared" si="9"/>
        <v>5.7</v>
      </c>
      <c r="B31" s="4">
        <f ca="1">INT(RAND()*50)/10+4</f>
        <v>5.7</v>
      </c>
      <c r="C31" s="4">
        <f ca="1">INT(RAND()*50)/10+3</f>
        <v>5.4</v>
      </c>
      <c r="D31" s="4">
        <f t="shared" si="10"/>
        <v>7.4</v>
      </c>
      <c r="E31" s="4">
        <f t="shared" si="11"/>
        <v>5.3</v>
      </c>
      <c r="F31" s="6">
        <f t="shared" si="12"/>
        <v>15.105</v>
      </c>
      <c r="G31" s="7">
        <f t="shared" si="13"/>
        <v>18.5</v>
      </c>
      <c r="H31" s="4">
        <f t="shared" si="2"/>
        <v>5.7</v>
      </c>
      <c r="I31" s="4">
        <f t="shared" si="3"/>
        <v>5.7</v>
      </c>
      <c r="J31" s="4">
        <f t="shared" si="4"/>
        <v>5.4</v>
      </c>
      <c r="K31" s="4">
        <f t="shared" si="5"/>
        <v>7.4</v>
      </c>
      <c r="L31" s="4">
        <f t="shared" si="6"/>
        <v>5.3</v>
      </c>
      <c r="M31" s="5">
        <f t="shared" si="7"/>
        <v>15.105</v>
      </c>
      <c r="N31" s="4">
        <f t="shared" si="8"/>
        <v>18.5</v>
      </c>
      <c r="O31"/>
    </row>
    <row r="32" spans="1:15" ht="23.25" customHeight="1">
      <c r="A32" s="7">
        <f t="shared" si="9"/>
        <v>4.2</v>
      </c>
      <c r="B32" s="7">
        <f ca="1" t="shared" si="14"/>
        <v>4.2</v>
      </c>
      <c r="C32" s="4">
        <f ca="1" t="shared" si="15"/>
        <v>7.6</v>
      </c>
      <c r="D32" s="4">
        <f t="shared" si="10"/>
        <v>7.8</v>
      </c>
      <c r="E32" s="4">
        <f t="shared" si="11"/>
        <v>7.3</v>
      </c>
      <c r="F32" s="6">
        <f t="shared" si="12"/>
        <v>15.33</v>
      </c>
      <c r="G32" s="4">
        <f t="shared" si="13"/>
        <v>19.6</v>
      </c>
      <c r="H32" s="4">
        <f t="shared" si="2"/>
        <v>4.2</v>
      </c>
      <c r="I32" s="4">
        <f t="shared" si="3"/>
        <v>4.2</v>
      </c>
      <c r="J32" s="4">
        <f t="shared" si="4"/>
        <v>7.6</v>
      </c>
      <c r="K32" s="4">
        <f t="shared" si="5"/>
        <v>7.8</v>
      </c>
      <c r="L32" s="4">
        <f t="shared" si="6"/>
        <v>7.3</v>
      </c>
      <c r="M32" s="5">
        <f t="shared" si="7"/>
        <v>15.33</v>
      </c>
      <c r="N32" s="4">
        <f t="shared" si="8"/>
        <v>19.6</v>
      </c>
      <c r="O32"/>
    </row>
    <row r="33" spans="1:15" ht="23.25" customHeight="1">
      <c r="A33" s="7">
        <f t="shared" si="9"/>
        <v>5</v>
      </c>
      <c r="B33" s="7">
        <f ca="1" t="shared" si="14"/>
        <v>5</v>
      </c>
      <c r="C33" s="4">
        <f ca="1" t="shared" si="15"/>
        <v>4.7</v>
      </c>
      <c r="D33" s="4">
        <f t="shared" si="10"/>
        <v>6.4</v>
      </c>
      <c r="E33" s="4">
        <f t="shared" si="11"/>
        <v>4.6</v>
      </c>
      <c r="F33" s="5">
        <f t="shared" si="12"/>
        <v>11.5</v>
      </c>
      <c r="G33" s="7">
        <f t="shared" si="13"/>
        <v>16.1</v>
      </c>
      <c r="H33" s="4">
        <f t="shared" si="2"/>
        <v>5</v>
      </c>
      <c r="I33" s="4">
        <f t="shared" si="3"/>
        <v>5</v>
      </c>
      <c r="J33" s="4">
        <f t="shared" si="4"/>
        <v>4.7</v>
      </c>
      <c r="K33" s="4">
        <f t="shared" si="5"/>
        <v>6.4</v>
      </c>
      <c r="L33" s="4">
        <f t="shared" si="6"/>
        <v>4.6</v>
      </c>
      <c r="M33" s="5">
        <f t="shared" si="7"/>
        <v>11.5</v>
      </c>
      <c r="N33" s="4">
        <f t="shared" si="8"/>
        <v>16.1</v>
      </c>
      <c r="O33"/>
    </row>
    <row r="34" spans="1:15" ht="23.25" customHeight="1">
      <c r="A34" s="7">
        <f t="shared" si="9"/>
        <v>4.1</v>
      </c>
      <c r="B34" s="7">
        <f ca="1" t="shared" si="14"/>
        <v>4.1</v>
      </c>
      <c r="C34" s="7">
        <f ca="1" t="shared" si="15"/>
        <v>4.2</v>
      </c>
      <c r="D34" s="4">
        <f t="shared" si="10"/>
        <v>5.5</v>
      </c>
      <c r="E34" s="4">
        <f t="shared" si="11"/>
        <v>4.1</v>
      </c>
      <c r="F34" s="5">
        <f t="shared" si="12"/>
        <v>8.405</v>
      </c>
      <c r="G34" s="4">
        <f t="shared" si="13"/>
        <v>13.8</v>
      </c>
      <c r="H34" s="4">
        <f t="shared" si="2"/>
        <v>4.1</v>
      </c>
      <c r="I34" s="4">
        <f t="shared" si="3"/>
        <v>4.1</v>
      </c>
      <c r="J34" s="4">
        <f t="shared" si="4"/>
        <v>4.2</v>
      </c>
      <c r="K34" s="4">
        <f t="shared" si="5"/>
        <v>5.5</v>
      </c>
      <c r="L34" s="4">
        <f t="shared" si="6"/>
        <v>4.1</v>
      </c>
      <c r="M34" s="5">
        <f t="shared" si="7"/>
        <v>8.405</v>
      </c>
      <c r="N34" s="4">
        <f t="shared" si="8"/>
        <v>13.8</v>
      </c>
      <c r="O34"/>
    </row>
    <row r="35" ht="23.25" customHeight="1"/>
    <row r="36" spans="1:12" ht="23.25" customHeight="1">
      <c r="A36" s="10" t="s">
        <v>167</v>
      </c>
      <c r="H36" s="2"/>
      <c r="I36" s="2"/>
      <c r="J36" s="2"/>
      <c r="K36" s="2"/>
      <c r="L36" s="2"/>
    </row>
    <row r="37" spans="8:12" ht="8.25" customHeight="1">
      <c r="H37" s="2"/>
      <c r="I37" s="2"/>
      <c r="J37" s="2"/>
      <c r="K37" s="2"/>
      <c r="L37" s="2"/>
    </row>
    <row r="38" spans="1:12" ht="23.25" customHeight="1">
      <c r="A38" s="4" t="s">
        <v>168</v>
      </c>
      <c r="B38" s="4" t="s">
        <v>169</v>
      </c>
      <c r="C38" s="4" t="s">
        <v>155</v>
      </c>
      <c r="D38" s="4" t="s">
        <v>156</v>
      </c>
      <c r="H38" s="4" t="str">
        <f aca="true" t="shared" si="16" ref="H38:J44">A38</f>
        <v>Radius (r)</v>
      </c>
      <c r="I38" s="4" t="str">
        <f t="shared" si="16"/>
        <v>Durchmesser (d)</v>
      </c>
      <c r="J38" s="4" t="str">
        <f t="shared" si="16"/>
        <v>Umfang (u)</v>
      </c>
      <c r="K38" s="4" t="s">
        <v>156</v>
      </c>
      <c r="L38" s="2"/>
    </row>
    <row r="39" spans="1:12" ht="23.25" customHeight="1">
      <c r="A39" s="7">
        <f aca="true" ca="1" t="shared" si="17" ref="A39:A44">INT(RAND()*50)/10+4</f>
        <v>7</v>
      </c>
      <c r="B39" s="4">
        <f aca="true" t="shared" si="18" ref="B39:B44">A39*2</f>
        <v>14</v>
      </c>
      <c r="C39" s="7">
        <f aca="true" t="shared" si="19" ref="C39:C44">B39*PI()</f>
        <v>43.982297150257104</v>
      </c>
      <c r="D39" s="7">
        <f aca="true" t="shared" si="20" ref="D39:D44">A39^2*PI()</f>
        <v>153.93804002589985</v>
      </c>
      <c r="H39" s="4">
        <f t="shared" si="16"/>
        <v>7</v>
      </c>
      <c r="I39" s="4">
        <f t="shared" si="16"/>
        <v>14</v>
      </c>
      <c r="J39" s="4">
        <f t="shared" si="16"/>
        <v>43.982297150257104</v>
      </c>
      <c r="K39" s="153">
        <f aca="true" t="shared" si="21" ref="K39:K44">D39</f>
        <v>153.93804002589985</v>
      </c>
      <c r="L39" s="2"/>
    </row>
    <row r="40" spans="1:12" ht="23.25" customHeight="1">
      <c r="A40" s="4">
        <f ca="1" t="shared" si="17"/>
        <v>7.5</v>
      </c>
      <c r="B40" s="7">
        <f t="shared" si="18"/>
        <v>15</v>
      </c>
      <c r="C40" s="7">
        <f t="shared" si="19"/>
        <v>47.12388980384689</v>
      </c>
      <c r="D40" s="7">
        <f t="shared" si="20"/>
        <v>176.71458676442586</v>
      </c>
      <c r="H40" s="4">
        <f t="shared" si="16"/>
        <v>7.5</v>
      </c>
      <c r="I40" s="4">
        <f t="shared" si="16"/>
        <v>15</v>
      </c>
      <c r="J40" s="4">
        <f t="shared" si="16"/>
        <v>47.12388980384689</v>
      </c>
      <c r="K40" s="153">
        <f t="shared" si="21"/>
        <v>176.71458676442586</v>
      </c>
      <c r="L40" s="2"/>
    </row>
    <row r="41" spans="1:11" ht="23.25" customHeight="1">
      <c r="A41" s="7">
        <f ca="1" t="shared" si="17"/>
        <v>5.5</v>
      </c>
      <c r="B41" s="7">
        <f t="shared" si="18"/>
        <v>11</v>
      </c>
      <c r="C41" s="4">
        <f t="shared" si="19"/>
        <v>34.55751918948772</v>
      </c>
      <c r="D41" s="7">
        <f t="shared" si="20"/>
        <v>95.03317777109125</v>
      </c>
      <c r="H41" s="4">
        <f t="shared" si="16"/>
        <v>5.5</v>
      </c>
      <c r="I41" s="4">
        <f t="shared" si="16"/>
        <v>11</v>
      </c>
      <c r="J41" s="4">
        <f t="shared" si="16"/>
        <v>34.55751918948772</v>
      </c>
      <c r="K41" s="153">
        <f t="shared" si="21"/>
        <v>95.03317777109125</v>
      </c>
    </row>
    <row r="42" spans="1:11" ht="23.25" customHeight="1">
      <c r="A42" s="7">
        <f ca="1" t="shared" si="17"/>
        <v>8.3</v>
      </c>
      <c r="B42" s="7">
        <f t="shared" si="18"/>
        <v>16.6</v>
      </c>
      <c r="C42" s="7">
        <f t="shared" si="19"/>
        <v>52.15043804959057</v>
      </c>
      <c r="D42" s="153">
        <f t="shared" si="20"/>
        <v>216.4243179058009</v>
      </c>
      <c r="H42" s="4">
        <f t="shared" si="16"/>
        <v>8.3</v>
      </c>
      <c r="I42" s="4">
        <f t="shared" si="16"/>
        <v>16.6</v>
      </c>
      <c r="J42" s="4">
        <f t="shared" si="16"/>
        <v>52.15043804959057</v>
      </c>
      <c r="K42" s="153">
        <f t="shared" si="21"/>
        <v>216.4243179058009</v>
      </c>
    </row>
    <row r="43" spans="1:11" ht="23.25" customHeight="1">
      <c r="A43" s="4">
        <f ca="1" t="shared" si="17"/>
        <v>6.5</v>
      </c>
      <c r="B43" s="7">
        <f t="shared" si="18"/>
        <v>13</v>
      </c>
      <c r="C43" s="7">
        <f t="shared" si="19"/>
        <v>40.840704496667314</v>
      </c>
      <c r="D43" s="7">
        <f t="shared" si="20"/>
        <v>132.73228961416876</v>
      </c>
      <c r="H43" s="4">
        <f t="shared" si="16"/>
        <v>6.5</v>
      </c>
      <c r="I43" s="4">
        <f t="shared" si="16"/>
        <v>13</v>
      </c>
      <c r="J43" s="4">
        <f t="shared" si="16"/>
        <v>40.840704496667314</v>
      </c>
      <c r="K43" s="153">
        <f t="shared" si="21"/>
        <v>132.73228961416876</v>
      </c>
    </row>
    <row r="44" spans="1:11" ht="23.25" customHeight="1">
      <c r="A44" s="7">
        <f ca="1" t="shared" si="17"/>
        <v>5.9</v>
      </c>
      <c r="B44" s="7">
        <f t="shared" si="18"/>
        <v>11.8</v>
      </c>
      <c r="C44" s="7">
        <f t="shared" si="19"/>
        <v>37.07079331235956</v>
      </c>
      <c r="D44" s="153">
        <f t="shared" si="20"/>
        <v>109.3588402714607</v>
      </c>
      <c r="H44" s="4">
        <f t="shared" si="16"/>
        <v>5.9</v>
      </c>
      <c r="I44" s="4">
        <f t="shared" si="16"/>
        <v>11.8</v>
      </c>
      <c r="J44" s="4">
        <f t="shared" si="16"/>
        <v>37.07079331235956</v>
      </c>
      <c r="K44" s="153">
        <f t="shared" si="21"/>
        <v>109.3588402714607</v>
      </c>
    </row>
    <row r="45" ht="23.25" customHeight="1"/>
    <row r="46" ht="23.25" customHeight="1"/>
    <row r="47" ht="23.25" customHeight="1">
      <c r="A47" t="s">
        <v>170</v>
      </c>
    </row>
    <row r="48" ht="6.75" customHeight="1"/>
    <row r="49" spans="1:13" ht="23.25" customHeight="1">
      <c r="A49" s="4" t="s">
        <v>168</v>
      </c>
      <c r="B49" s="4" t="s">
        <v>169</v>
      </c>
      <c r="C49" s="4" t="s">
        <v>155</v>
      </c>
      <c r="D49" s="5" t="s">
        <v>171</v>
      </c>
      <c r="E49" s="5" t="s">
        <v>172</v>
      </c>
      <c r="F49" s="5" t="s">
        <v>215</v>
      </c>
      <c r="H49" s="4" t="str">
        <f aca="true" t="shared" si="22" ref="H49:L55">A49</f>
        <v>Radius (r)</v>
      </c>
      <c r="I49" s="4" t="str">
        <f t="shared" si="22"/>
        <v>Durchmesser (d)</v>
      </c>
      <c r="J49" s="4" t="str">
        <f t="shared" si="22"/>
        <v>Umfang (u)</v>
      </c>
      <c r="K49" s="4" t="str">
        <f t="shared" si="22"/>
        <v>Winkel (a)</v>
      </c>
      <c r="L49" s="4" t="str">
        <f t="shared" si="22"/>
        <v>Kreisbogen (b)</v>
      </c>
      <c r="M49" s="5" t="s">
        <v>215</v>
      </c>
    </row>
    <row r="50" spans="1:13" ht="23.25" customHeight="1">
      <c r="A50" s="12">
        <f aca="true" ca="1" t="shared" si="23" ref="A50:A57">INT(RAND()*50)/10+4</f>
        <v>4.8</v>
      </c>
      <c r="B50" s="7">
        <f aca="true" t="shared" si="24" ref="B50:B57">A50*2</f>
        <v>9.6</v>
      </c>
      <c r="C50" s="7">
        <f aca="true" t="shared" si="25" ref="C50:C57">B50*PI()</f>
        <v>30.159289474462014</v>
      </c>
      <c r="D50" s="13">
        <f aca="true" ca="1" t="shared" si="26" ref="D50:D57">INT(RAND()*50)+23</f>
        <v>56</v>
      </c>
      <c r="E50" s="7">
        <f aca="true" t="shared" si="27" ref="E50:E55">C50*D50/360</f>
        <v>4.691445029360758</v>
      </c>
      <c r="F50" s="7">
        <f>A50^2*PI()*D50/360</f>
        <v>11.25946807046582</v>
      </c>
      <c r="H50" s="4">
        <f t="shared" si="22"/>
        <v>4.8</v>
      </c>
      <c r="I50" s="4">
        <f t="shared" si="22"/>
        <v>9.6</v>
      </c>
      <c r="J50" s="4">
        <f t="shared" si="22"/>
        <v>30.159289474462014</v>
      </c>
      <c r="K50" s="13">
        <f t="shared" si="22"/>
        <v>56</v>
      </c>
      <c r="L50" s="4">
        <f t="shared" si="22"/>
        <v>4.691445029360758</v>
      </c>
      <c r="M50" s="153">
        <f>F50</f>
        <v>11.25946807046582</v>
      </c>
    </row>
    <row r="51" spans="1:13" ht="23.25" customHeight="1">
      <c r="A51" s="7">
        <f ca="1" t="shared" si="23"/>
        <v>4</v>
      </c>
      <c r="B51" s="7">
        <f t="shared" si="24"/>
        <v>8</v>
      </c>
      <c r="C51" s="12">
        <f t="shared" si="25"/>
        <v>25.132741228718345</v>
      </c>
      <c r="D51" s="13">
        <f ca="1" t="shared" si="26"/>
        <v>46</v>
      </c>
      <c r="E51" s="7">
        <f t="shared" si="27"/>
        <v>3.211405823669566</v>
      </c>
      <c r="F51" s="7">
        <f aca="true" t="shared" si="28" ref="F51:F57">A51^2*PI()*D51/360</f>
        <v>6.422811647339132</v>
      </c>
      <c r="H51" s="4">
        <f t="shared" si="22"/>
        <v>4</v>
      </c>
      <c r="I51" s="4">
        <f t="shared" si="22"/>
        <v>8</v>
      </c>
      <c r="J51" s="4">
        <f t="shared" si="22"/>
        <v>25.132741228718345</v>
      </c>
      <c r="K51" s="13">
        <f t="shared" si="22"/>
        <v>46</v>
      </c>
      <c r="L51" s="4">
        <f t="shared" si="22"/>
        <v>3.211405823669566</v>
      </c>
      <c r="M51" s="153">
        <f aca="true" t="shared" si="29" ref="M51:M57">F51</f>
        <v>6.422811647339132</v>
      </c>
    </row>
    <row r="52" spans="1:13" ht="23.25" customHeight="1">
      <c r="A52" s="7">
        <f ca="1" t="shared" si="23"/>
        <v>7.6</v>
      </c>
      <c r="B52" s="12">
        <f t="shared" si="24"/>
        <v>15.2</v>
      </c>
      <c r="C52" s="7">
        <f t="shared" si="25"/>
        <v>47.752208334564855</v>
      </c>
      <c r="D52" s="13">
        <f ca="1" t="shared" si="26"/>
        <v>48</v>
      </c>
      <c r="E52" s="7">
        <f t="shared" si="27"/>
        <v>6.366961111275315</v>
      </c>
      <c r="F52" s="7">
        <f t="shared" si="28"/>
        <v>24.19445222284619</v>
      </c>
      <c r="H52" s="4">
        <f t="shared" si="22"/>
        <v>7.6</v>
      </c>
      <c r="I52" s="4">
        <f t="shared" si="22"/>
        <v>15.2</v>
      </c>
      <c r="J52" s="4">
        <f t="shared" si="22"/>
        <v>47.752208334564855</v>
      </c>
      <c r="K52" s="13">
        <f t="shared" si="22"/>
        <v>48</v>
      </c>
      <c r="L52" s="4">
        <f t="shared" si="22"/>
        <v>6.366961111275315</v>
      </c>
      <c r="M52" s="153">
        <f t="shared" si="29"/>
        <v>24.19445222284619</v>
      </c>
    </row>
    <row r="53" spans="1:13" ht="23.25" customHeight="1">
      <c r="A53" s="7">
        <f ca="1" t="shared" si="23"/>
        <v>4.9</v>
      </c>
      <c r="B53" s="7">
        <f t="shared" si="24"/>
        <v>9.8</v>
      </c>
      <c r="C53" s="7">
        <f t="shared" si="25"/>
        <v>30.787608005179976</v>
      </c>
      <c r="D53" s="13">
        <f ca="1" t="shared" si="26"/>
        <v>57</v>
      </c>
      <c r="E53" s="12">
        <f t="shared" si="27"/>
        <v>4.874704600820163</v>
      </c>
      <c r="F53" s="7">
        <f t="shared" si="28"/>
        <v>11.943026272009401</v>
      </c>
      <c r="H53" s="4">
        <f t="shared" si="22"/>
        <v>4.9</v>
      </c>
      <c r="I53" s="4">
        <f t="shared" si="22"/>
        <v>9.8</v>
      </c>
      <c r="J53" s="4">
        <f t="shared" si="22"/>
        <v>30.787608005179976</v>
      </c>
      <c r="K53" s="13">
        <f t="shared" si="22"/>
        <v>57</v>
      </c>
      <c r="L53" s="4">
        <f t="shared" si="22"/>
        <v>4.874704600820163</v>
      </c>
      <c r="M53" s="153">
        <f t="shared" si="29"/>
        <v>11.943026272009401</v>
      </c>
    </row>
    <row r="54" spans="1:13" ht="23.25" customHeight="1">
      <c r="A54" s="7">
        <f ca="1" t="shared" si="23"/>
        <v>7</v>
      </c>
      <c r="B54" s="12">
        <f t="shared" si="24"/>
        <v>14</v>
      </c>
      <c r="C54" s="12">
        <f t="shared" si="25"/>
        <v>43.982297150257104</v>
      </c>
      <c r="D54" s="15">
        <f ca="1" t="shared" si="26"/>
        <v>32</v>
      </c>
      <c r="E54" s="12">
        <f t="shared" si="27"/>
        <v>3.9095375244672983</v>
      </c>
      <c r="F54" s="7">
        <f t="shared" si="28"/>
        <v>13.683381335635543</v>
      </c>
      <c r="G54" s="9"/>
      <c r="H54" s="4">
        <f t="shared" si="22"/>
        <v>7</v>
      </c>
      <c r="I54" s="4">
        <f t="shared" si="22"/>
        <v>14</v>
      </c>
      <c r="J54" s="4">
        <f t="shared" si="22"/>
        <v>43.982297150257104</v>
      </c>
      <c r="K54" s="13">
        <f t="shared" si="22"/>
        <v>32</v>
      </c>
      <c r="L54" s="4">
        <f t="shared" si="22"/>
        <v>3.9095375244672983</v>
      </c>
      <c r="M54" s="153">
        <f t="shared" si="29"/>
        <v>13.683381335635543</v>
      </c>
    </row>
    <row r="55" spans="1:13" ht="23.25" customHeight="1">
      <c r="A55" s="12">
        <f ca="1" t="shared" si="23"/>
        <v>7</v>
      </c>
      <c r="B55" s="7">
        <f t="shared" si="24"/>
        <v>14</v>
      </c>
      <c r="C55" s="12">
        <f t="shared" si="25"/>
        <v>43.982297150257104</v>
      </c>
      <c r="D55" s="15">
        <f ca="1" t="shared" si="26"/>
        <v>32</v>
      </c>
      <c r="E55" s="12">
        <f t="shared" si="27"/>
        <v>3.9095375244672983</v>
      </c>
      <c r="F55" s="7">
        <f t="shared" si="28"/>
        <v>13.683381335635543</v>
      </c>
      <c r="G55" s="9"/>
      <c r="H55" s="4">
        <f t="shared" si="22"/>
        <v>7</v>
      </c>
      <c r="I55" s="4">
        <f t="shared" si="22"/>
        <v>14</v>
      </c>
      <c r="J55" s="4">
        <f t="shared" si="22"/>
        <v>43.982297150257104</v>
      </c>
      <c r="K55" s="13">
        <f t="shared" si="22"/>
        <v>32</v>
      </c>
      <c r="L55" s="4">
        <f t="shared" si="22"/>
        <v>3.9095375244672983</v>
      </c>
      <c r="M55" s="153">
        <f t="shared" si="29"/>
        <v>13.683381335635543</v>
      </c>
    </row>
    <row r="56" spans="1:13" ht="23.25" customHeight="1">
      <c r="A56" s="7">
        <f ca="1" t="shared" si="23"/>
        <v>4.8</v>
      </c>
      <c r="B56" s="7">
        <f t="shared" si="24"/>
        <v>9.6</v>
      </c>
      <c r="C56" s="7">
        <f t="shared" si="25"/>
        <v>30.159289474462014</v>
      </c>
      <c r="D56" s="154">
        <f ca="1" t="shared" si="26"/>
        <v>57</v>
      </c>
      <c r="E56" s="7">
        <f>C56*D56/360</f>
        <v>4.775220833456485</v>
      </c>
      <c r="F56" s="153">
        <f t="shared" si="28"/>
        <v>11.460530000295565</v>
      </c>
      <c r="G56" s="9"/>
      <c r="H56" s="4">
        <f aca="true" t="shared" si="30" ref="H56:L57">A56</f>
        <v>4.8</v>
      </c>
      <c r="I56" s="4">
        <f t="shared" si="30"/>
        <v>9.6</v>
      </c>
      <c r="J56" s="4">
        <f t="shared" si="30"/>
        <v>30.159289474462014</v>
      </c>
      <c r="K56" s="13">
        <f t="shared" si="30"/>
        <v>57</v>
      </c>
      <c r="L56" s="4">
        <f t="shared" si="30"/>
        <v>4.775220833456485</v>
      </c>
      <c r="M56" s="153">
        <f t="shared" si="29"/>
        <v>11.460530000295565</v>
      </c>
    </row>
    <row r="57" spans="1:13" ht="23.25" customHeight="1">
      <c r="A57" s="12">
        <f ca="1" t="shared" si="23"/>
        <v>8.1</v>
      </c>
      <c r="B57" s="7">
        <f t="shared" si="24"/>
        <v>16.2</v>
      </c>
      <c r="C57" s="7">
        <f t="shared" si="25"/>
        <v>50.893800988154645</v>
      </c>
      <c r="D57" s="15">
        <f ca="1" t="shared" si="26"/>
        <v>58</v>
      </c>
      <c r="E57" s="7">
        <f>C57*D57/360</f>
        <v>8.199556825869358</v>
      </c>
      <c r="F57" s="153">
        <f t="shared" si="28"/>
        <v>33.2082051447709</v>
      </c>
      <c r="G57" s="9"/>
      <c r="H57" s="4">
        <f t="shared" si="30"/>
        <v>8.1</v>
      </c>
      <c r="I57" s="4">
        <f t="shared" si="30"/>
        <v>16.2</v>
      </c>
      <c r="J57" s="4">
        <f t="shared" si="30"/>
        <v>50.893800988154645</v>
      </c>
      <c r="K57" s="13">
        <f t="shared" si="30"/>
        <v>58</v>
      </c>
      <c r="L57" s="4">
        <f t="shared" si="30"/>
        <v>8.199556825869358</v>
      </c>
      <c r="M57" s="153">
        <f t="shared" si="29"/>
        <v>33.2082051447709</v>
      </c>
    </row>
    <row r="58" spans="1:5" ht="23.25" customHeight="1">
      <c r="A58" s="1"/>
      <c r="B58" s="1"/>
      <c r="C58" s="1"/>
      <c r="D58" s="1"/>
      <c r="E58" s="1"/>
    </row>
    <row r="59" spans="1:5" ht="23.25" customHeight="1">
      <c r="A59"/>
      <c r="B59"/>
      <c r="C59"/>
      <c r="D59"/>
      <c r="E59"/>
    </row>
    <row r="60" spans="1:5" ht="23.25" customHeight="1">
      <c r="A60" s="16"/>
      <c r="B60" s="1"/>
      <c r="C60" s="1"/>
      <c r="D60" s="14"/>
      <c r="E60" s="1"/>
    </row>
    <row r="61" spans="1:5" ht="23.25" customHeight="1">
      <c r="A61" s="1"/>
      <c r="B61" s="1"/>
      <c r="C61" s="1"/>
      <c r="D61" s="1"/>
      <c r="E61" s="1"/>
    </row>
    <row r="62" spans="1:5" ht="23.25" customHeight="1">
      <c r="A62"/>
      <c r="B62"/>
      <c r="C62"/>
      <c r="D62"/>
      <c r="E62"/>
    </row>
    <row r="63" spans="1:5" ht="23.25" customHeight="1">
      <c r="A63"/>
      <c r="B63"/>
      <c r="C63"/>
      <c r="D63"/>
      <c r="E63"/>
    </row>
    <row r="64" spans="1:5" ht="23.25" customHeight="1">
      <c r="A64"/>
      <c r="B64"/>
      <c r="C64"/>
      <c r="D64"/>
      <c r="E64"/>
    </row>
    <row r="65" spans="1:5" ht="23.25" customHeight="1">
      <c r="A65"/>
      <c r="B65"/>
      <c r="C65"/>
      <c r="D65"/>
      <c r="E65"/>
    </row>
    <row r="66" spans="1:5" ht="23.25" customHeight="1">
      <c r="A66"/>
      <c r="B66"/>
      <c r="C66"/>
      <c r="D66"/>
      <c r="E66"/>
    </row>
    <row r="67" spans="1:5" ht="23.25" customHeight="1">
      <c r="A67"/>
      <c r="B67"/>
      <c r="C67"/>
      <c r="D67"/>
      <c r="E67"/>
    </row>
    <row r="68" spans="1:5" ht="23.25" customHeight="1">
      <c r="A68"/>
      <c r="B68"/>
      <c r="C68"/>
      <c r="D68"/>
      <c r="E68"/>
    </row>
  </sheetData>
  <printOptions/>
  <pageMargins left="0.41" right="0.47" top="0.58" bottom="0.59" header="0.36" footer="0.5118110236220472"/>
  <pageSetup horizontalDpi="300" verticalDpi="300" orientation="landscape" paperSize="9" scale="58" r:id="rId1"/>
  <headerFooter alignWithMargins="0">
    <oddFooter>&amp;R&amp;6K.Bertschi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46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5.57421875" style="0" customWidth="1"/>
    <col min="4" max="4" width="22.7109375" style="0" customWidth="1"/>
  </cols>
  <sheetData>
    <row r="1" spans="2:6" ht="12.75">
      <c r="B1" s="114" t="s">
        <v>186</v>
      </c>
      <c r="C1" s="115">
        <f ca="1">(INT(RAND()*1000)+50)</f>
        <v>380</v>
      </c>
      <c r="E1" s="116"/>
      <c r="F1" s="117">
        <f>C1</f>
        <v>380</v>
      </c>
    </row>
    <row r="2" spans="2:6" ht="12.75">
      <c r="B2" s="156" t="s">
        <v>187</v>
      </c>
      <c r="C2" s="156"/>
      <c r="E2" s="157" t="str">
        <f>B2</f>
        <v>Proportionalitätsfaktor: PI</v>
      </c>
      <c r="F2" s="157"/>
    </row>
    <row r="3" spans="2:6" ht="12.75">
      <c r="B3" s="114"/>
      <c r="C3" s="114"/>
      <c r="E3" s="116"/>
      <c r="F3" s="116"/>
    </row>
    <row r="4" spans="2:6" ht="12.75">
      <c r="B4" s="119" t="s">
        <v>188</v>
      </c>
      <c r="C4" s="120" t="s">
        <v>189</v>
      </c>
      <c r="E4" s="121" t="str">
        <f aca="true" t="shared" si="0" ref="E4:F18">B4</f>
        <v>d in cm</v>
      </c>
      <c r="F4" s="122" t="str">
        <f t="shared" si="0"/>
        <v>u in cm</v>
      </c>
    </row>
    <row r="5" spans="2:6" ht="12.75">
      <c r="B5" s="114">
        <f ca="1">(INT(RAND()*1000)+50)/20</f>
        <v>9.3</v>
      </c>
      <c r="C5" s="123">
        <f>B5*PI()</f>
        <v>29.216811678385078</v>
      </c>
      <c r="E5" s="116">
        <f t="shared" si="0"/>
        <v>9.3</v>
      </c>
      <c r="F5" s="124">
        <f t="shared" si="0"/>
        <v>29.216811678385078</v>
      </c>
    </row>
    <row r="6" spans="2:6" ht="12.75">
      <c r="B6" s="114">
        <f aca="true" ca="1" t="shared" si="1" ref="B6:B11">(INT(RAND()*1000)+50)/20</f>
        <v>43.95</v>
      </c>
      <c r="C6" s="123">
        <f aca="true" t="shared" si="2" ref="C6:C11">B6*PI()</f>
        <v>138.07299712527143</v>
      </c>
      <c r="E6" s="116">
        <f t="shared" si="0"/>
        <v>43.95</v>
      </c>
      <c r="F6" s="124">
        <f t="shared" si="0"/>
        <v>138.07299712527143</v>
      </c>
    </row>
    <row r="7" spans="2:6" ht="12.75">
      <c r="B7" s="114">
        <f ca="1" t="shared" si="1"/>
        <v>31.15</v>
      </c>
      <c r="C7" s="123">
        <f t="shared" si="2"/>
        <v>97.86061115932205</v>
      </c>
      <c r="E7" s="116">
        <f t="shared" si="0"/>
        <v>31.15</v>
      </c>
      <c r="F7" s="124">
        <f t="shared" si="0"/>
        <v>97.86061115932205</v>
      </c>
    </row>
    <row r="8" spans="2:6" ht="12.75">
      <c r="B8" s="114">
        <f ca="1" t="shared" si="1"/>
        <v>7.8</v>
      </c>
      <c r="C8" s="123">
        <f t="shared" si="2"/>
        <v>24.504422698000386</v>
      </c>
      <c r="E8" s="116">
        <f t="shared" si="0"/>
        <v>7.8</v>
      </c>
      <c r="F8" s="124">
        <f t="shared" si="0"/>
        <v>24.504422698000386</v>
      </c>
    </row>
    <row r="9" spans="2:6" ht="12.75">
      <c r="B9" s="114">
        <f ca="1" t="shared" si="1"/>
        <v>5.05</v>
      </c>
      <c r="C9" s="123">
        <f t="shared" si="2"/>
        <v>15.865042900628454</v>
      </c>
      <c r="E9" s="116">
        <f t="shared" si="0"/>
        <v>5.05</v>
      </c>
      <c r="F9" s="124">
        <f t="shared" si="0"/>
        <v>15.865042900628454</v>
      </c>
    </row>
    <row r="10" spans="2:6" ht="12.75">
      <c r="B10" s="114">
        <f ca="1" t="shared" si="1"/>
        <v>12.95</v>
      </c>
      <c r="C10" s="123">
        <f t="shared" si="2"/>
        <v>40.683624863987816</v>
      </c>
      <c r="E10" s="116">
        <f t="shared" si="0"/>
        <v>12.95</v>
      </c>
      <c r="F10" s="124">
        <f t="shared" si="0"/>
        <v>40.683624863987816</v>
      </c>
    </row>
    <row r="11" spans="2:6" ht="12.75">
      <c r="B11" s="114">
        <f ca="1" t="shared" si="1"/>
        <v>15.95</v>
      </c>
      <c r="C11" s="123">
        <f t="shared" si="2"/>
        <v>50.1084028247572</v>
      </c>
      <c r="E11" s="116">
        <f t="shared" si="0"/>
        <v>15.95</v>
      </c>
      <c r="F11" s="125">
        <f t="shared" si="0"/>
        <v>50.1084028247572</v>
      </c>
    </row>
    <row r="12" spans="2:6" ht="12.75">
      <c r="B12" s="118">
        <f>C12/PI()</f>
        <v>21.88380467513561</v>
      </c>
      <c r="C12" s="126">
        <f ca="1">(INT(RAND()*5000)+50)/20</f>
        <v>68.75</v>
      </c>
      <c r="E12" s="127">
        <f t="shared" si="0"/>
        <v>21.88380467513561</v>
      </c>
      <c r="F12" s="128">
        <f t="shared" si="0"/>
        <v>68.75</v>
      </c>
    </row>
    <row r="13" spans="2:6" ht="12.75">
      <c r="B13" s="118">
        <f aca="true" t="shared" si="3" ref="B13:B18">C13/PI()</f>
        <v>70.7125412157291</v>
      </c>
      <c r="C13" s="126">
        <f aca="true" ca="1" t="shared" si="4" ref="C13:C18">(INT(RAND()*5000)+50)/20</f>
        <v>222.15</v>
      </c>
      <c r="E13" s="127">
        <f t="shared" si="0"/>
        <v>70.7125412157291</v>
      </c>
      <c r="F13" s="128">
        <f t="shared" si="0"/>
        <v>222.15</v>
      </c>
    </row>
    <row r="14" spans="2:6" ht="12.75">
      <c r="B14" s="118">
        <f t="shared" si="3"/>
        <v>11.952536226201339</v>
      </c>
      <c r="C14" s="126">
        <f ca="1" t="shared" si="4"/>
        <v>37.55</v>
      </c>
      <c r="E14" s="127">
        <f t="shared" si="0"/>
        <v>11.952536226201339</v>
      </c>
      <c r="F14" s="128">
        <f t="shared" si="0"/>
        <v>37.55</v>
      </c>
    </row>
    <row r="15" spans="2:6" ht="12.75">
      <c r="B15" s="118">
        <f t="shared" si="3"/>
        <v>20.483241175926928</v>
      </c>
      <c r="C15" s="126">
        <f ca="1" t="shared" si="4"/>
        <v>64.35</v>
      </c>
      <c r="E15" s="127">
        <f t="shared" si="0"/>
        <v>20.483241175926928</v>
      </c>
      <c r="F15" s="128">
        <f t="shared" si="0"/>
        <v>64.35</v>
      </c>
    </row>
    <row r="16" spans="2:6" ht="12.75">
      <c r="B16" s="118">
        <f t="shared" si="3"/>
        <v>10.23366284080887</v>
      </c>
      <c r="C16" s="126">
        <f ca="1" t="shared" si="4"/>
        <v>32.15</v>
      </c>
      <c r="E16" s="127">
        <f t="shared" si="0"/>
        <v>10.23366284080887</v>
      </c>
      <c r="F16" s="128">
        <f t="shared" si="0"/>
        <v>32.15</v>
      </c>
    </row>
    <row r="17" spans="2:6" ht="12.75">
      <c r="B17" s="118">
        <f t="shared" si="3"/>
        <v>70.76028769865667</v>
      </c>
      <c r="C17" s="126">
        <f ca="1" t="shared" si="4"/>
        <v>222.3</v>
      </c>
      <c r="E17" s="127">
        <f t="shared" si="0"/>
        <v>70.76028769865667</v>
      </c>
      <c r="F17" s="128">
        <f t="shared" si="0"/>
        <v>222.3</v>
      </c>
    </row>
    <row r="18" spans="2:6" ht="12.75">
      <c r="B18" s="118">
        <f t="shared" si="3"/>
        <v>56.19761040574825</v>
      </c>
      <c r="C18" s="126">
        <f ca="1" t="shared" si="4"/>
        <v>176.55</v>
      </c>
      <c r="E18" s="127">
        <f t="shared" si="0"/>
        <v>56.19761040574825</v>
      </c>
      <c r="F18" s="128">
        <f t="shared" si="0"/>
        <v>176.55</v>
      </c>
    </row>
    <row r="19" spans="2:6" ht="12.75">
      <c r="B19" s="114"/>
      <c r="C19" s="114"/>
      <c r="E19" s="116"/>
      <c r="F19" s="116"/>
    </row>
    <row r="20" spans="2:6" ht="12.75">
      <c r="B20" s="114"/>
      <c r="C20" s="114"/>
      <c r="E20" s="155" t="s">
        <v>190</v>
      </c>
      <c r="F20" s="155"/>
    </row>
    <row r="21" spans="2:6" ht="12.75">
      <c r="B21" s="114"/>
      <c r="C21" s="114"/>
      <c r="E21" s="116"/>
      <c r="F21" s="116"/>
    </row>
    <row r="22" spans="2:6" ht="12.75">
      <c r="B22" s="114"/>
      <c r="C22" s="114"/>
      <c r="E22" s="116"/>
      <c r="F22" s="116"/>
    </row>
    <row r="23" spans="2:6" ht="12.75">
      <c r="B23" s="114"/>
      <c r="C23" s="114"/>
      <c r="E23" s="116"/>
      <c r="F23" s="116"/>
    </row>
    <row r="24" spans="2:6" ht="12.75">
      <c r="B24" s="114"/>
      <c r="C24" s="114"/>
      <c r="E24" s="116"/>
      <c r="F24" s="116"/>
    </row>
    <row r="25" spans="2:6" ht="12.75">
      <c r="B25" s="114" t="s">
        <v>186</v>
      </c>
      <c r="C25" s="115">
        <f ca="1">(INT(RAND()*1000)+50)</f>
        <v>575</v>
      </c>
      <c r="E25" s="116"/>
      <c r="F25" s="117">
        <f>C25</f>
        <v>575</v>
      </c>
    </row>
    <row r="26" spans="2:6" ht="12.75">
      <c r="B26" s="156" t="s">
        <v>187</v>
      </c>
      <c r="C26" s="156"/>
      <c r="E26" s="157" t="str">
        <f>B26</f>
        <v>Proportionalitätsfaktor: PI</v>
      </c>
      <c r="F26" s="157"/>
    </row>
    <row r="27" spans="2:6" ht="12.75">
      <c r="B27" s="114"/>
      <c r="C27" s="114"/>
      <c r="E27" s="116"/>
      <c r="F27" s="116"/>
    </row>
    <row r="28" spans="2:6" ht="12.75">
      <c r="B28" s="119" t="s">
        <v>188</v>
      </c>
      <c r="C28" s="120" t="s">
        <v>189</v>
      </c>
      <c r="E28" s="121" t="str">
        <f aca="true" t="shared" si="5" ref="E28:F42">B28</f>
        <v>d in cm</v>
      </c>
      <c r="F28" s="122" t="str">
        <f t="shared" si="5"/>
        <v>u in cm</v>
      </c>
    </row>
    <row r="29" spans="2:6" ht="12.75">
      <c r="B29" s="114">
        <f ca="1">(INT(RAND()*1000)+50)/20</f>
        <v>51.6</v>
      </c>
      <c r="C29" s="123">
        <f>B29*PI()</f>
        <v>162.10618092523333</v>
      </c>
      <c r="E29" s="116">
        <f t="shared" si="5"/>
        <v>51.6</v>
      </c>
      <c r="F29" s="124">
        <f t="shared" si="5"/>
        <v>162.10618092523333</v>
      </c>
    </row>
    <row r="30" spans="2:6" ht="12.75">
      <c r="B30" s="114">
        <f aca="true" ca="1" t="shared" si="6" ref="B30:B35">(INT(RAND()*1000)+50)/20</f>
        <v>21</v>
      </c>
      <c r="C30" s="123">
        <f aca="true" t="shared" si="7" ref="C30:C35">B30*PI()</f>
        <v>65.97344572538566</v>
      </c>
      <c r="E30" s="116">
        <f t="shared" si="5"/>
        <v>21</v>
      </c>
      <c r="F30" s="124">
        <f t="shared" si="5"/>
        <v>65.97344572538566</v>
      </c>
    </row>
    <row r="31" spans="2:6" ht="12.75">
      <c r="B31" s="114">
        <f ca="1" t="shared" si="6"/>
        <v>30.25</v>
      </c>
      <c r="C31" s="123">
        <f t="shared" si="7"/>
        <v>95.03317777109125</v>
      </c>
      <c r="E31" s="116">
        <f t="shared" si="5"/>
        <v>30.25</v>
      </c>
      <c r="F31" s="124">
        <f t="shared" si="5"/>
        <v>95.03317777109125</v>
      </c>
    </row>
    <row r="32" spans="2:6" ht="12.75">
      <c r="B32" s="114">
        <f ca="1" t="shared" si="6"/>
        <v>45.3</v>
      </c>
      <c r="C32" s="123">
        <f t="shared" si="7"/>
        <v>142.31414720761762</v>
      </c>
      <c r="E32" s="116">
        <f t="shared" si="5"/>
        <v>45.3</v>
      </c>
      <c r="F32" s="124">
        <f t="shared" si="5"/>
        <v>142.31414720761762</v>
      </c>
    </row>
    <row r="33" spans="2:6" ht="12.75">
      <c r="B33" s="114">
        <f ca="1" t="shared" si="6"/>
        <v>50.7</v>
      </c>
      <c r="C33" s="123">
        <f t="shared" si="7"/>
        <v>159.27874753700252</v>
      </c>
      <c r="E33" s="116">
        <f t="shared" si="5"/>
        <v>50.7</v>
      </c>
      <c r="F33" s="124">
        <f t="shared" si="5"/>
        <v>159.27874753700252</v>
      </c>
    </row>
    <row r="34" spans="2:6" ht="12.75">
      <c r="B34" s="114">
        <f ca="1" t="shared" si="6"/>
        <v>49.55</v>
      </c>
      <c r="C34" s="123">
        <f t="shared" si="7"/>
        <v>155.66591598537423</v>
      </c>
      <c r="E34" s="116">
        <f t="shared" si="5"/>
        <v>49.55</v>
      </c>
      <c r="F34" s="124">
        <f t="shared" si="5"/>
        <v>155.66591598537423</v>
      </c>
    </row>
    <row r="35" spans="2:6" ht="12.75">
      <c r="B35" s="114">
        <f ca="1" t="shared" si="6"/>
        <v>22.55</v>
      </c>
      <c r="C35" s="123">
        <f t="shared" si="7"/>
        <v>70.84291433844983</v>
      </c>
      <c r="E35" s="116">
        <f t="shared" si="5"/>
        <v>22.55</v>
      </c>
      <c r="F35" s="125">
        <f t="shared" si="5"/>
        <v>70.84291433844983</v>
      </c>
    </row>
    <row r="36" spans="2:6" ht="12.75">
      <c r="B36" s="118">
        <f>C36/PI()</f>
        <v>56.579582269168796</v>
      </c>
      <c r="C36" s="126">
        <f ca="1">(INT(RAND()*5000)+50)/20</f>
        <v>177.75</v>
      </c>
      <c r="E36" s="127">
        <f t="shared" si="5"/>
        <v>56.579582269168796</v>
      </c>
      <c r="F36" s="128">
        <f t="shared" si="5"/>
        <v>177.75</v>
      </c>
    </row>
    <row r="37" spans="2:6" ht="12.75">
      <c r="B37" s="118">
        <f aca="true" t="shared" si="8" ref="B37:B42">C37/PI()</f>
        <v>48.462680171482134</v>
      </c>
      <c r="C37" s="126">
        <f aca="true" ca="1" t="shared" si="9" ref="C37:C42">(INT(RAND()*5000)+50)/20</f>
        <v>152.25</v>
      </c>
      <c r="E37" s="127">
        <f t="shared" si="5"/>
        <v>48.462680171482134</v>
      </c>
      <c r="F37" s="128">
        <f t="shared" si="5"/>
        <v>152.25</v>
      </c>
    </row>
    <row r="38" spans="2:6" ht="12.75">
      <c r="B38" s="118">
        <f t="shared" si="8"/>
        <v>75.23254159953892</v>
      </c>
      <c r="C38" s="126">
        <f ca="1" t="shared" si="9"/>
        <v>236.35</v>
      </c>
      <c r="E38" s="127">
        <f t="shared" si="5"/>
        <v>75.23254159953892</v>
      </c>
      <c r="F38" s="128">
        <f t="shared" si="5"/>
        <v>236.35</v>
      </c>
    </row>
    <row r="39" spans="2:6" ht="12.75">
      <c r="B39" s="118">
        <f t="shared" si="8"/>
        <v>59.55577970498724</v>
      </c>
      <c r="C39" s="126">
        <f ca="1" t="shared" si="9"/>
        <v>187.1</v>
      </c>
      <c r="E39" s="127">
        <f t="shared" si="5"/>
        <v>59.55577970498724</v>
      </c>
      <c r="F39" s="128">
        <f t="shared" si="5"/>
        <v>187.1</v>
      </c>
    </row>
    <row r="40" spans="2:6" ht="12.75">
      <c r="B40" s="118">
        <f t="shared" si="8"/>
        <v>20.069438323888</v>
      </c>
      <c r="C40" s="126">
        <f ca="1" t="shared" si="9"/>
        <v>63.05</v>
      </c>
      <c r="E40" s="127">
        <f t="shared" si="5"/>
        <v>20.069438323888</v>
      </c>
      <c r="F40" s="128">
        <f t="shared" si="5"/>
        <v>63.05</v>
      </c>
    </row>
    <row r="41" spans="2:6" ht="12.75">
      <c r="B41" s="118">
        <f t="shared" si="8"/>
        <v>76.29887971825463</v>
      </c>
      <c r="C41" s="126">
        <f ca="1" t="shared" si="9"/>
        <v>239.7</v>
      </c>
      <c r="E41" s="127">
        <f t="shared" si="5"/>
        <v>76.29887971825463</v>
      </c>
      <c r="F41" s="128">
        <f t="shared" si="5"/>
        <v>239.7</v>
      </c>
    </row>
    <row r="42" spans="2:6" ht="12.75">
      <c r="B42" s="118">
        <f t="shared" si="8"/>
        <v>4.233521486244416</v>
      </c>
      <c r="C42" s="126">
        <f ca="1" t="shared" si="9"/>
        <v>13.3</v>
      </c>
      <c r="E42" s="127">
        <f t="shared" si="5"/>
        <v>4.233521486244416</v>
      </c>
      <c r="F42" s="128">
        <f t="shared" si="5"/>
        <v>13.3</v>
      </c>
    </row>
    <row r="43" spans="2:6" ht="12.75">
      <c r="B43" s="114"/>
      <c r="C43" s="114"/>
      <c r="E43" s="116"/>
      <c r="F43" s="116"/>
    </row>
    <row r="44" spans="2:6" ht="12.75">
      <c r="B44" s="114"/>
      <c r="C44" s="114"/>
      <c r="E44" s="155" t="s">
        <v>190</v>
      </c>
      <c r="F44" s="155"/>
    </row>
    <row r="45" spans="2:6" ht="12.75">
      <c r="B45" s="114"/>
      <c r="C45" s="114"/>
      <c r="E45" s="116"/>
      <c r="F45" s="116"/>
    </row>
    <row r="46" spans="2:6" ht="12.75">
      <c r="B46" s="114"/>
      <c r="C46" s="114"/>
      <c r="E46" s="116"/>
      <c r="F46" s="116"/>
    </row>
  </sheetData>
  <mergeCells count="6">
    <mergeCell ref="E44:F44"/>
    <mergeCell ref="B2:C2"/>
    <mergeCell ref="E2:F2"/>
    <mergeCell ref="E20:F20"/>
    <mergeCell ref="B26:C26"/>
    <mergeCell ref="E26:F2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.7109375" style="0" customWidth="1"/>
    <col min="2" max="2" width="5.8515625" style="0" customWidth="1"/>
    <col min="4" max="4" width="5.8515625" style="0" customWidth="1"/>
    <col min="6" max="6" width="6.57421875" style="0" customWidth="1"/>
    <col min="8" max="8" width="7.8515625" style="0" customWidth="1"/>
    <col min="9" max="9" width="20.28125" style="0" customWidth="1"/>
  </cols>
  <sheetData>
    <row r="1" spans="1:7" s="139" customFormat="1" ht="22.5" customHeight="1">
      <c r="A1" s="139" t="s">
        <v>191</v>
      </c>
      <c r="F1" s="140" t="s">
        <v>192</v>
      </c>
      <c r="G1" s="141">
        <f ca="1">INT(RAND()*8000+1000)</f>
        <v>7851</v>
      </c>
    </row>
    <row r="2" s="139" customFormat="1" ht="3.75" customHeight="1"/>
    <row r="3" s="139" customFormat="1" ht="15.75">
      <c r="A3" s="139" t="s">
        <v>193</v>
      </c>
    </row>
    <row r="4" spans="1:2" s="142" customFormat="1" ht="18" customHeight="1">
      <c r="A4" s="142" t="s">
        <v>181</v>
      </c>
      <c r="B4" s="142" t="s">
        <v>194</v>
      </c>
    </row>
    <row r="5" spans="1:2" ht="18" customHeight="1">
      <c r="A5" t="s">
        <v>180</v>
      </c>
      <c r="B5" t="s">
        <v>195</v>
      </c>
    </row>
    <row r="6" spans="1:2" s="142" customFormat="1" ht="18" customHeight="1">
      <c r="A6" s="142" t="s">
        <v>145</v>
      </c>
      <c r="B6" s="142" t="s">
        <v>196</v>
      </c>
    </row>
    <row r="7" spans="1:2" ht="18" customHeight="1">
      <c r="A7" t="s">
        <v>178</v>
      </c>
      <c r="B7" t="s">
        <v>197</v>
      </c>
    </row>
    <row r="8" ht="18" customHeight="1"/>
    <row r="9" spans="1:8" ht="18" customHeight="1">
      <c r="A9" s="88"/>
      <c r="B9" s="143" t="s">
        <v>198</v>
      </c>
      <c r="C9" s="114" t="s">
        <v>199</v>
      </c>
      <c r="D9" s="143" t="s">
        <v>178</v>
      </c>
      <c r="E9" s="114" t="s">
        <v>200</v>
      </c>
      <c r="F9" s="143" t="s">
        <v>179</v>
      </c>
      <c r="G9" s="114" t="s">
        <v>201</v>
      </c>
      <c r="H9" s="143" t="s">
        <v>180</v>
      </c>
    </row>
    <row r="10" spans="1:8" ht="12.75">
      <c r="A10" s="88"/>
      <c r="B10" s="88"/>
      <c r="C10" s="114"/>
      <c r="D10" s="114"/>
      <c r="E10" s="114"/>
      <c r="F10" s="114"/>
      <c r="G10" s="114"/>
      <c r="H10" s="114"/>
    </row>
    <row r="11" spans="1:8" ht="12.75">
      <c r="A11" s="88"/>
      <c r="B11" s="88"/>
      <c r="C11" s="114"/>
      <c r="D11" s="114"/>
      <c r="E11" s="114"/>
      <c r="F11" s="114"/>
      <c r="G11" s="114"/>
      <c r="H11" s="114"/>
    </row>
    <row r="12" spans="1:8" ht="18" customHeight="1">
      <c r="A12" s="88"/>
      <c r="B12" s="143" t="s">
        <v>198</v>
      </c>
      <c r="C12" s="114" t="s">
        <v>202</v>
      </c>
      <c r="D12" s="143" t="s">
        <v>178</v>
      </c>
      <c r="E12" s="114" t="s">
        <v>203</v>
      </c>
      <c r="F12" s="143" t="s">
        <v>179</v>
      </c>
      <c r="G12" s="114" t="s">
        <v>204</v>
      </c>
      <c r="H12" s="143" t="s">
        <v>180</v>
      </c>
    </row>
    <row r="13" spans="2:8" ht="12.75">
      <c r="B13" s="114"/>
      <c r="C13" s="114"/>
      <c r="D13" s="114"/>
      <c r="E13" s="114"/>
      <c r="F13" s="114"/>
      <c r="G13" s="114"/>
      <c r="H13" s="114"/>
    </row>
    <row r="15" spans="1:10" ht="15.75">
      <c r="A15" s="144" t="s">
        <v>205</v>
      </c>
      <c r="B15" s="145"/>
      <c r="C15" s="145"/>
      <c r="E15" s="146">
        <f ca="1">INT(RAND()*50+30)</f>
        <v>72</v>
      </c>
      <c r="J15" s="147" t="s">
        <v>148</v>
      </c>
    </row>
    <row r="16" spans="1:10" ht="15.75">
      <c r="A16" s="145"/>
      <c r="B16" s="145"/>
      <c r="C16" s="145"/>
      <c r="D16" s="145"/>
      <c r="E16" s="145"/>
      <c r="J16" s="148">
        <f>G1</f>
        <v>7851</v>
      </c>
    </row>
    <row r="17" spans="1:10" ht="20.25" customHeight="1">
      <c r="A17" s="145" t="s">
        <v>206</v>
      </c>
      <c r="B17" s="149" t="s">
        <v>121</v>
      </c>
      <c r="C17" s="150">
        <f ca="1">INT(RAND()*2000+40)/100</f>
        <v>13.01</v>
      </c>
      <c r="D17" s="151" t="s">
        <v>21</v>
      </c>
      <c r="E17" s="158"/>
      <c r="F17" s="158"/>
      <c r="J17" s="152">
        <f>C17/E15*360/PI()/2</f>
        <v>10.353029048127791</v>
      </c>
    </row>
    <row r="18" spans="1:10" ht="20.25" customHeight="1">
      <c r="A18" s="145" t="s">
        <v>207</v>
      </c>
      <c r="B18" s="149" t="s">
        <v>208</v>
      </c>
      <c r="C18" s="150">
        <f aca="true" ca="1" t="shared" si="0" ref="C18:C23">INT(RAND()*2000+40)/100</f>
        <v>10.17</v>
      </c>
      <c r="D18" s="151" t="s">
        <v>121</v>
      </c>
      <c r="E18" s="158"/>
      <c r="F18" s="158"/>
      <c r="J18" s="152">
        <f>C18*PI()*E15/360</f>
        <v>6.38999945740164</v>
      </c>
    </row>
    <row r="19" spans="1:10" ht="20.25" customHeight="1">
      <c r="A19" s="145" t="s">
        <v>209</v>
      </c>
      <c r="B19" s="149" t="s">
        <v>21</v>
      </c>
      <c r="C19" s="150">
        <f ca="1" t="shared" si="0"/>
        <v>15.94</v>
      </c>
      <c r="D19" s="151" t="s">
        <v>210</v>
      </c>
      <c r="E19" s="158"/>
      <c r="F19" s="158"/>
      <c r="J19" s="152">
        <f>C19*2*PI()</f>
        <v>100.1539737964426</v>
      </c>
    </row>
    <row r="20" spans="1:10" ht="20.25" customHeight="1">
      <c r="A20" s="145" t="s">
        <v>211</v>
      </c>
      <c r="B20" s="149" t="s">
        <v>210</v>
      </c>
      <c r="C20" s="150">
        <f ca="1" t="shared" si="0"/>
        <v>19.51</v>
      </c>
      <c r="D20" s="151" t="s">
        <v>121</v>
      </c>
      <c r="E20" s="158"/>
      <c r="F20" s="158"/>
      <c r="J20" s="152">
        <f>C20*E15/360</f>
        <v>3.902</v>
      </c>
    </row>
    <row r="21" spans="1:10" ht="20.25" customHeight="1">
      <c r="A21" s="145" t="s">
        <v>212</v>
      </c>
      <c r="B21" s="149" t="s">
        <v>121</v>
      </c>
      <c r="C21" s="150">
        <f ca="1" t="shared" si="0"/>
        <v>15.49</v>
      </c>
      <c r="D21" s="151" t="s">
        <v>210</v>
      </c>
      <c r="E21" s="158"/>
      <c r="F21" s="158"/>
      <c r="J21" s="152">
        <f>C21/E15*360</f>
        <v>77.45</v>
      </c>
    </row>
    <row r="22" spans="1:10" ht="20.25" customHeight="1">
      <c r="A22" s="145" t="s">
        <v>213</v>
      </c>
      <c r="B22" s="149" t="s">
        <v>21</v>
      </c>
      <c r="C22" s="150">
        <f ca="1" t="shared" si="0"/>
        <v>4.79</v>
      </c>
      <c r="D22" s="151" t="s">
        <v>121</v>
      </c>
      <c r="E22" s="158"/>
      <c r="F22" s="158"/>
      <c r="J22" s="152">
        <f>C22*2*PI()*E15/360</f>
        <v>6.019291524278044</v>
      </c>
    </row>
    <row r="23" spans="1:10" ht="20.25" customHeight="1">
      <c r="A23" s="145" t="s">
        <v>214</v>
      </c>
      <c r="B23" s="149" t="s">
        <v>210</v>
      </c>
      <c r="C23" s="150">
        <f ca="1" t="shared" si="0"/>
        <v>14.05</v>
      </c>
      <c r="D23" s="151" t="s">
        <v>21</v>
      </c>
      <c r="E23" s="158"/>
      <c r="F23" s="158"/>
      <c r="J23" s="152">
        <f>C23/PI()/2</f>
        <v>2.23612695044113</v>
      </c>
    </row>
    <row r="24" ht="39" customHeight="1"/>
    <row r="25" spans="1:7" s="139" customFormat="1" ht="22.5" customHeight="1">
      <c r="A25" s="139" t="s">
        <v>191</v>
      </c>
      <c r="F25" s="140" t="s">
        <v>192</v>
      </c>
      <c r="G25" s="141">
        <f ca="1">INT(RAND()*8000+1000)</f>
        <v>6853</v>
      </c>
    </row>
    <row r="26" s="139" customFormat="1" ht="3.75" customHeight="1"/>
    <row r="27" s="139" customFormat="1" ht="15.75">
      <c r="A27" s="139" t="s">
        <v>193</v>
      </c>
    </row>
    <row r="28" spans="1:2" s="142" customFormat="1" ht="18" customHeight="1">
      <c r="A28" s="142" t="s">
        <v>181</v>
      </c>
      <c r="B28" s="142" t="s">
        <v>194</v>
      </c>
    </row>
    <row r="29" spans="1:2" ht="18" customHeight="1">
      <c r="A29" t="s">
        <v>180</v>
      </c>
      <c r="B29" t="s">
        <v>195</v>
      </c>
    </row>
    <row r="30" spans="1:2" s="142" customFormat="1" ht="18" customHeight="1">
      <c r="A30" s="142" t="s">
        <v>145</v>
      </c>
      <c r="B30" s="142" t="s">
        <v>196</v>
      </c>
    </row>
    <row r="31" spans="1:2" ht="18" customHeight="1">
      <c r="A31" t="s">
        <v>178</v>
      </c>
      <c r="B31" t="s">
        <v>197</v>
      </c>
    </row>
    <row r="32" ht="18" customHeight="1"/>
    <row r="33" spans="1:8" ht="18" customHeight="1">
      <c r="A33" s="88"/>
      <c r="B33" s="143" t="s">
        <v>198</v>
      </c>
      <c r="C33" s="114" t="s">
        <v>199</v>
      </c>
      <c r="D33" s="143" t="s">
        <v>178</v>
      </c>
      <c r="E33" s="114" t="s">
        <v>200</v>
      </c>
      <c r="F33" s="143" t="s">
        <v>179</v>
      </c>
      <c r="G33" s="114" t="s">
        <v>201</v>
      </c>
      <c r="H33" s="143" t="s">
        <v>180</v>
      </c>
    </row>
    <row r="34" spans="1:8" ht="12.75">
      <c r="A34" s="88"/>
      <c r="B34" s="88"/>
      <c r="C34" s="114"/>
      <c r="D34" s="114"/>
      <c r="E34" s="114"/>
      <c r="F34" s="114"/>
      <c r="G34" s="114"/>
      <c r="H34" s="114"/>
    </row>
    <row r="35" spans="1:8" ht="12.75">
      <c r="A35" s="88"/>
      <c r="B35" s="88"/>
      <c r="C35" s="114"/>
      <c r="D35" s="114"/>
      <c r="E35" s="114"/>
      <c r="F35" s="114"/>
      <c r="G35" s="114"/>
      <c r="H35" s="114"/>
    </row>
    <row r="36" spans="1:8" ht="18" customHeight="1">
      <c r="A36" s="88"/>
      <c r="B36" s="143" t="s">
        <v>198</v>
      </c>
      <c r="C36" s="114" t="s">
        <v>202</v>
      </c>
      <c r="D36" s="143" t="s">
        <v>178</v>
      </c>
      <c r="E36" s="114" t="s">
        <v>203</v>
      </c>
      <c r="F36" s="143" t="s">
        <v>179</v>
      </c>
      <c r="G36" s="114" t="s">
        <v>204</v>
      </c>
      <c r="H36" s="143" t="s">
        <v>180</v>
      </c>
    </row>
    <row r="37" spans="2:8" ht="12.75">
      <c r="B37" s="114"/>
      <c r="C37" s="114"/>
      <c r="D37" s="114"/>
      <c r="E37" s="114"/>
      <c r="F37" s="114"/>
      <c r="G37" s="114"/>
      <c r="H37" s="114"/>
    </row>
    <row r="39" spans="1:10" ht="15.75">
      <c r="A39" s="144" t="s">
        <v>205</v>
      </c>
      <c r="B39" s="145"/>
      <c r="C39" s="145"/>
      <c r="E39" s="146">
        <f ca="1">INT(RAND()*50+30)</f>
        <v>78</v>
      </c>
      <c r="J39" s="147" t="s">
        <v>148</v>
      </c>
    </row>
    <row r="40" spans="1:10" ht="15.75">
      <c r="A40" s="145"/>
      <c r="B40" s="145"/>
      <c r="C40" s="145"/>
      <c r="D40" s="145"/>
      <c r="E40" s="145"/>
      <c r="J40" s="148">
        <f>G25</f>
        <v>6853</v>
      </c>
    </row>
    <row r="41" spans="1:10" ht="20.25" customHeight="1">
      <c r="A41" s="145" t="s">
        <v>206</v>
      </c>
      <c r="B41" s="149" t="s">
        <v>210</v>
      </c>
      <c r="C41" s="150">
        <f aca="true" ca="1" t="shared" si="1" ref="C41:C47">INT(RAND()*2000+40)/100</f>
        <v>9.54</v>
      </c>
      <c r="D41" s="151" t="s">
        <v>21</v>
      </c>
      <c r="E41" s="158"/>
      <c r="F41" s="158"/>
      <c r="J41" s="152">
        <f>C41/PI()/2</f>
        <v>1.5183381570966814</v>
      </c>
    </row>
    <row r="42" spans="1:10" ht="20.25" customHeight="1">
      <c r="A42" s="145" t="s">
        <v>207</v>
      </c>
      <c r="B42" s="149" t="s">
        <v>121</v>
      </c>
      <c r="C42" s="150">
        <f ca="1" t="shared" si="1"/>
        <v>2.19</v>
      </c>
      <c r="D42" s="151" t="s">
        <v>210</v>
      </c>
      <c r="E42" s="158"/>
      <c r="F42" s="158"/>
      <c r="J42" s="152">
        <f>C42/E39*360</f>
        <v>10.107692307692307</v>
      </c>
    </row>
    <row r="43" spans="1:10" ht="20.25" customHeight="1">
      <c r="A43" s="145" t="s">
        <v>209</v>
      </c>
      <c r="B43" s="149" t="s">
        <v>21</v>
      </c>
      <c r="C43" s="150">
        <f ca="1" t="shared" si="1"/>
        <v>1.12</v>
      </c>
      <c r="D43" s="151" t="s">
        <v>210</v>
      </c>
      <c r="E43" s="158"/>
      <c r="F43" s="158"/>
      <c r="J43" s="152">
        <f>C43*2*PI()</f>
        <v>7.037167544041138</v>
      </c>
    </row>
    <row r="44" spans="1:10" ht="20.25" customHeight="1">
      <c r="A44" s="145" t="s">
        <v>211</v>
      </c>
      <c r="B44" s="149" t="s">
        <v>210</v>
      </c>
      <c r="C44" s="150">
        <f ca="1" t="shared" si="1"/>
        <v>16.93</v>
      </c>
      <c r="D44" s="151" t="s">
        <v>121</v>
      </c>
      <c r="E44" s="158"/>
      <c r="F44" s="158"/>
      <c r="J44" s="152">
        <f>C44*E39/360</f>
        <v>3.6681666666666666</v>
      </c>
    </row>
    <row r="45" spans="1:10" ht="20.25" customHeight="1">
      <c r="A45" s="145" t="s">
        <v>212</v>
      </c>
      <c r="B45" s="149" t="s">
        <v>121</v>
      </c>
      <c r="C45" s="150">
        <f ca="1" t="shared" si="1"/>
        <v>2.52</v>
      </c>
      <c r="D45" s="151" t="s">
        <v>21</v>
      </c>
      <c r="E45" s="158"/>
      <c r="F45" s="158"/>
      <c r="J45" s="152">
        <f>C45/E39*360/PI()/2</f>
        <v>1.8510944150380442</v>
      </c>
    </row>
    <row r="46" spans="1:10" ht="20.25" customHeight="1">
      <c r="A46" s="145" t="s">
        <v>213</v>
      </c>
      <c r="B46" s="149" t="s">
        <v>21</v>
      </c>
      <c r="C46" s="150">
        <f ca="1" t="shared" si="1"/>
        <v>16.09</v>
      </c>
      <c r="D46" s="151" t="s">
        <v>121</v>
      </c>
      <c r="E46" s="158"/>
      <c r="F46" s="158"/>
      <c r="J46" s="152">
        <f>C46*2*PI()*E39/360</f>
        <v>21.904231178379234</v>
      </c>
    </row>
    <row r="47" spans="1:10" ht="20.25" customHeight="1">
      <c r="A47" s="145" t="s">
        <v>214</v>
      </c>
      <c r="B47" s="149" t="s">
        <v>208</v>
      </c>
      <c r="C47" s="150">
        <f ca="1" t="shared" si="1"/>
        <v>6.55</v>
      </c>
      <c r="D47" s="151" t="s">
        <v>121</v>
      </c>
      <c r="E47" s="158"/>
      <c r="F47" s="158"/>
      <c r="J47" s="152">
        <f>C47*PI()*E39/360</f>
        <v>4.4584435742195145</v>
      </c>
    </row>
  </sheetData>
  <mergeCells count="14">
    <mergeCell ref="E46:F46"/>
    <mergeCell ref="E47:F47"/>
    <mergeCell ref="E42:F42"/>
    <mergeCell ref="E43:F43"/>
    <mergeCell ref="E44:F44"/>
    <mergeCell ref="E45:F45"/>
    <mergeCell ref="E21:F21"/>
    <mergeCell ref="E22:F22"/>
    <mergeCell ref="E23:F23"/>
    <mergeCell ref="E41:F41"/>
    <mergeCell ref="E17:F17"/>
    <mergeCell ref="E18:F18"/>
    <mergeCell ref="E19:F19"/>
    <mergeCell ref="E20:F20"/>
  </mergeCells>
  <printOptions/>
  <pageMargins left="0.54" right="0.34" top="0.42" bottom="0.41" header="0.37" footer="0.27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showGridLines="0" zoomScale="67" zoomScaleNormal="67" workbookViewId="0" topLeftCell="A1">
      <selection activeCell="K27" sqref="K27"/>
    </sheetView>
  </sheetViews>
  <sheetFormatPr defaultColWidth="11.421875" defaultRowHeight="12.75"/>
  <cols>
    <col min="1" max="1" width="9.57421875" style="0" customWidth="1"/>
    <col min="2" max="2" width="15.421875" style="0" customWidth="1"/>
    <col min="3" max="3" width="17.00390625" style="0" customWidth="1"/>
    <col min="4" max="4" width="18.7109375" style="0" customWidth="1"/>
    <col min="5" max="5" width="18.28125" style="0" customWidth="1"/>
    <col min="6" max="6" width="20.140625" style="0" customWidth="1"/>
    <col min="7" max="7" width="22.421875" style="0" customWidth="1"/>
    <col min="8" max="8" width="14.8515625" style="0" customWidth="1"/>
    <col min="9" max="9" width="14.7109375" style="0" customWidth="1"/>
  </cols>
  <sheetData>
    <row r="2" spans="1:8" ht="26.25">
      <c r="A2" s="61" t="s">
        <v>173</v>
      </c>
      <c r="B2" s="38"/>
      <c r="C2" s="39"/>
      <c r="D2" s="39"/>
      <c r="E2" s="39"/>
      <c r="F2" s="40"/>
      <c r="G2" s="39"/>
      <c r="H2" s="41">
        <f ca="1">INT(RAND()*5000)</f>
        <v>2254</v>
      </c>
    </row>
    <row r="4" spans="1:8" ht="18">
      <c r="A4" s="60" t="s">
        <v>174</v>
      </c>
      <c r="B4" s="42"/>
      <c r="C4" s="42"/>
      <c r="D4" s="42"/>
      <c r="E4" s="42"/>
      <c r="F4" s="42"/>
      <c r="G4" s="42"/>
      <c r="H4" s="42"/>
    </row>
    <row r="5" ht="6.75" customHeight="1"/>
    <row r="6" spans="1:8" ht="15">
      <c r="A6" s="43" t="s">
        <v>175</v>
      </c>
      <c r="B6" s="44"/>
      <c r="C6" s="44"/>
      <c r="D6" s="44"/>
      <c r="E6" s="44"/>
      <c r="F6" s="44"/>
      <c r="G6" s="44"/>
      <c r="H6" s="44"/>
    </row>
    <row r="7" ht="21.75" customHeight="1"/>
    <row r="8" spans="1:9" ht="18">
      <c r="A8" s="45" t="s">
        <v>176</v>
      </c>
      <c r="B8" s="45" t="s">
        <v>177</v>
      </c>
      <c r="C8" s="45" t="s">
        <v>178</v>
      </c>
      <c r="D8" s="45" t="s">
        <v>179</v>
      </c>
      <c r="E8" s="45" t="s">
        <v>180</v>
      </c>
      <c r="F8" s="45" t="s">
        <v>216</v>
      </c>
      <c r="G8" s="45" t="s">
        <v>217</v>
      </c>
      <c r="H8" s="46" t="s">
        <v>181</v>
      </c>
      <c r="I8" s="47"/>
    </row>
    <row r="9" spans="1:9" ht="18">
      <c r="A9" s="48"/>
      <c r="B9" s="48"/>
      <c r="C9" s="48"/>
      <c r="D9" s="48"/>
      <c r="E9" s="48"/>
      <c r="F9" s="48"/>
      <c r="G9" s="48"/>
      <c r="H9" s="48"/>
      <c r="I9" s="47"/>
    </row>
    <row r="10" spans="1:9" s="11" customFormat="1" ht="18">
      <c r="A10" s="49">
        <v>1</v>
      </c>
      <c r="B10" s="129">
        <f ca="1">INT((RAND()*70)*10)/10+5</f>
        <v>11</v>
      </c>
      <c r="C10" s="130">
        <f aca="true" t="shared" si="0" ref="C10:C19">B10*2</f>
        <v>22</v>
      </c>
      <c r="D10" s="130">
        <f>C10*PI()</f>
        <v>69.11503837897544</v>
      </c>
      <c r="E10" s="130">
        <f aca="true" t="shared" si="1" ref="E10:E19">D10*H10/360</f>
        <v>10.17526953912694</v>
      </c>
      <c r="F10" s="134">
        <f aca="true" t="shared" si="2" ref="F10:F19">B10^2*PI()</f>
        <v>380.132711084365</v>
      </c>
      <c r="G10" s="134">
        <f aca="true" t="shared" si="3" ref="G10:G19">F10*H10/360</f>
        <v>55.96398246519818</v>
      </c>
      <c r="H10" s="132">
        <f ca="1">INT(RAND()*120)+10</f>
        <v>53</v>
      </c>
      <c r="I10" s="50"/>
    </row>
    <row r="11" spans="1:9" s="11" customFormat="1" ht="18">
      <c r="A11" s="49">
        <v>2</v>
      </c>
      <c r="B11" s="130">
        <f aca="true" ca="1" t="shared" si="4" ref="B11:B19">INT((RAND()*70)*10)/10+5</f>
        <v>72</v>
      </c>
      <c r="C11" s="129">
        <f t="shared" si="0"/>
        <v>144</v>
      </c>
      <c r="D11" s="130">
        <f aca="true" t="shared" si="5" ref="D11:D19">C11*PI()</f>
        <v>452.3893421169302</v>
      </c>
      <c r="E11" s="130">
        <f t="shared" si="1"/>
        <v>141.99998794225866</v>
      </c>
      <c r="F11" s="134">
        <f t="shared" si="2"/>
        <v>16286.016316209487</v>
      </c>
      <c r="G11" s="134">
        <f t="shared" si="3"/>
        <v>5111.999565921311</v>
      </c>
      <c r="H11" s="132">
        <f aca="true" ca="1" t="shared" si="6" ref="H11:H19">INT(RAND()*120)+10</f>
        <v>113</v>
      </c>
      <c r="I11" s="50"/>
    </row>
    <row r="12" spans="1:9" s="11" customFormat="1" ht="18">
      <c r="A12" s="49">
        <v>3</v>
      </c>
      <c r="B12" s="130">
        <f ca="1" t="shared" si="4"/>
        <v>13.2</v>
      </c>
      <c r="C12" s="130">
        <f t="shared" si="0"/>
        <v>26.4</v>
      </c>
      <c r="D12" s="131">
        <f t="shared" si="5"/>
        <v>82.93804605477054</v>
      </c>
      <c r="E12" s="130">
        <f t="shared" si="1"/>
        <v>13.592624214531838</v>
      </c>
      <c r="F12" s="134">
        <f t="shared" si="2"/>
        <v>547.3911039614854</v>
      </c>
      <c r="G12" s="134">
        <f t="shared" si="3"/>
        <v>89.71131981591012</v>
      </c>
      <c r="H12" s="132">
        <f ca="1" t="shared" si="6"/>
        <v>59</v>
      </c>
      <c r="I12" s="50"/>
    </row>
    <row r="13" spans="1:9" s="11" customFormat="1" ht="18">
      <c r="A13" s="49">
        <v>4</v>
      </c>
      <c r="B13" s="130">
        <f ca="1" t="shared" si="4"/>
        <v>44.2</v>
      </c>
      <c r="C13" s="130">
        <f t="shared" si="0"/>
        <v>88.4</v>
      </c>
      <c r="D13" s="130">
        <f t="shared" si="5"/>
        <v>277.71679057733775</v>
      </c>
      <c r="E13" s="129">
        <f t="shared" si="1"/>
        <v>34.71459882216722</v>
      </c>
      <c r="F13" s="134">
        <f t="shared" si="2"/>
        <v>6137.541071759165</v>
      </c>
      <c r="G13" s="134">
        <f t="shared" si="3"/>
        <v>767.1926339698955</v>
      </c>
      <c r="H13" s="132">
        <f ca="1" t="shared" si="6"/>
        <v>45</v>
      </c>
      <c r="I13" s="50"/>
    </row>
    <row r="14" spans="1:9" s="11" customFormat="1" ht="18">
      <c r="A14" s="49">
        <v>5</v>
      </c>
      <c r="B14" s="130">
        <f ca="1" t="shared" si="4"/>
        <v>13.3</v>
      </c>
      <c r="C14" s="130">
        <f t="shared" si="0"/>
        <v>26.6</v>
      </c>
      <c r="D14" s="130">
        <f t="shared" si="5"/>
        <v>83.5663645854885</v>
      </c>
      <c r="E14" s="130">
        <f t="shared" si="1"/>
        <v>16.016886545551962</v>
      </c>
      <c r="F14" s="135">
        <f t="shared" si="2"/>
        <v>555.7163244934985</v>
      </c>
      <c r="G14" s="134">
        <f t="shared" si="3"/>
        <v>106.51229552792054</v>
      </c>
      <c r="H14" s="132">
        <f ca="1" t="shared" si="6"/>
        <v>69</v>
      </c>
      <c r="I14" s="50"/>
    </row>
    <row r="15" spans="1:9" s="11" customFormat="1" ht="18">
      <c r="A15" s="49">
        <v>6</v>
      </c>
      <c r="B15" s="130">
        <f ca="1" t="shared" si="4"/>
        <v>27.3</v>
      </c>
      <c r="C15" s="130">
        <f t="shared" si="0"/>
        <v>54.6</v>
      </c>
      <c r="D15" s="130">
        <f t="shared" si="5"/>
        <v>171.5309588860027</v>
      </c>
      <c r="E15" s="130">
        <f t="shared" si="1"/>
        <v>11.911872144861299</v>
      </c>
      <c r="F15" s="134">
        <f t="shared" si="2"/>
        <v>2341.3975887939373</v>
      </c>
      <c r="G15" s="135">
        <f t="shared" si="3"/>
        <v>162.59705477735676</v>
      </c>
      <c r="H15" s="132">
        <f ca="1" t="shared" si="6"/>
        <v>25</v>
      </c>
      <c r="I15" s="50"/>
    </row>
    <row r="16" spans="1:9" s="52" customFormat="1" ht="18">
      <c r="A16" s="49">
        <v>7</v>
      </c>
      <c r="B16" s="130">
        <f ca="1" t="shared" si="4"/>
        <v>69.6</v>
      </c>
      <c r="C16" s="130">
        <f t="shared" si="0"/>
        <v>139.2</v>
      </c>
      <c r="D16" s="131">
        <f t="shared" si="5"/>
        <v>437.3096973796992</v>
      </c>
      <c r="E16" s="130">
        <f t="shared" si="1"/>
        <v>47.375217216134075</v>
      </c>
      <c r="F16" s="134">
        <f t="shared" si="2"/>
        <v>15218.377468813529</v>
      </c>
      <c r="G16" s="135">
        <f t="shared" si="3"/>
        <v>1648.6575591214657</v>
      </c>
      <c r="H16" s="133">
        <f ca="1" t="shared" si="6"/>
        <v>39</v>
      </c>
      <c r="I16" s="51" t="s">
        <v>182</v>
      </c>
    </row>
    <row r="17" spans="1:9" s="52" customFormat="1" ht="18">
      <c r="A17" s="49">
        <v>8</v>
      </c>
      <c r="B17" s="130">
        <f ca="1" t="shared" si="4"/>
        <v>70.7</v>
      </c>
      <c r="C17" s="130">
        <f t="shared" si="0"/>
        <v>141.4</v>
      </c>
      <c r="D17" s="130">
        <f t="shared" si="5"/>
        <v>444.2212012175968</v>
      </c>
      <c r="E17" s="129">
        <f t="shared" si="1"/>
        <v>18.509216717399866</v>
      </c>
      <c r="F17" s="135">
        <f t="shared" si="2"/>
        <v>15703.219463042047</v>
      </c>
      <c r="G17" s="134">
        <f t="shared" si="3"/>
        <v>654.3008109600853</v>
      </c>
      <c r="H17" s="133">
        <f ca="1" t="shared" si="6"/>
        <v>15</v>
      </c>
      <c r="I17" s="51" t="s">
        <v>182</v>
      </c>
    </row>
    <row r="18" spans="1:9" s="11" customFormat="1" ht="18">
      <c r="A18" s="49">
        <v>9</v>
      </c>
      <c r="B18" s="129">
        <f ca="1">INT((RAND()*70)*10)/10+5</f>
        <v>53.1</v>
      </c>
      <c r="C18" s="130">
        <f t="shared" si="0"/>
        <v>106.2</v>
      </c>
      <c r="D18" s="130">
        <f t="shared" si="5"/>
        <v>333.637139811236</v>
      </c>
      <c r="E18" s="130">
        <f t="shared" si="1"/>
        <v>88.96990394966294</v>
      </c>
      <c r="F18" s="134">
        <f t="shared" si="2"/>
        <v>8858.066061988317</v>
      </c>
      <c r="G18" s="134">
        <f t="shared" si="3"/>
        <v>2362.150949863551</v>
      </c>
      <c r="H18" s="132">
        <f ca="1">INT(RAND()*120)+10</f>
        <v>96</v>
      </c>
      <c r="I18" s="50"/>
    </row>
    <row r="19" spans="1:9" s="11" customFormat="1" ht="18">
      <c r="A19" s="49">
        <v>10</v>
      </c>
      <c r="B19" s="130">
        <f ca="1" t="shared" si="4"/>
        <v>56</v>
      </c>
      <c r="C19" s="130">
        <f t="shared" si="0"/>
        <v>112</v>
      </c>
      <c r="D19" s="130">
        <f t="shared" si="5"/>
        <v>351.85837720205683</v>
      </c>
      <c r="E19" s="129">
        <f t="shared" si="1"/>
        <v>96.76105373056562</v>
      </c>
      <c r="F19" s="134">
        <f t="shared" si="2"/>
        <v>9852.03456165759</v>
      </c>
      <c r="G19" s="134">
        <f t="shared" si="3"/>
        <v>2709.309504455837</v>
      </c>
      <c r="H19" s="132">
        <f ca="1" t="shared" si="6"/>
        <v>99</v>
      </c>
      <c r="I19" s="50"/>
    </row>
    <row r="21" ht="12.75">
      <c r="D21" s="53"/>
    </row>
    <row r="23" ht="75.75" customHeight="1"/>
    <row r="27" spans="1:8" ht="27.75">
      <c r="A27" s="62" t="s">
        <v>183</v>
      </c>
      <c r="B27" s="38"/>
      <c r="C27" s="39"/>
      <c r="D27" s="39"/>
      <c r="E27" s="39"/>
      <c r="F27" s="39"/>
      <c r="G27" s="39"/>
      <c r="H27" s="41">
        <f>H2</f>
        <v>2254</v>
      </c>
    </row>
    <row r="29" spans="1:8" ht="18">
      <c r="A29" s="54" t="s">
        <v>184</v>
      </c>
      <c r="B29" s="42"/>
      <c r="C29" s="42"/>
      <c r="D29" s="42"/>
      <c r="E29" s="55"/>
      <c r="F29" s="42"/>
      <c r="G29" s="42"/>
      <c r="H29" s="42"/>
    </row>
    <row r="31" spans="1:9" ht="18">
      <c r="A31" s="56" t="s">
        <v>176</v>
      </c>
      <c r="B31" s="56" t="s">
        <v>177</v>
      </c>
      <c r="C31" s="56" t="s">
        <v>178</v>
      </c>
      <c r="D31" s="56" t="s">
        <v>179</v>
      </c>
      <c r="E31" s="56" t="s">
        <v>180</v>
      </c>
      <c r="F31" s="45" t="s">
        <v>216</v>
      </c>
      <c r="G31" s="45" t="s">
        <v>217</v>
      </c>
      <c r="H31" s="57" t="s">
        <v>181</v>
      </c>
      <c r="I31" s="47"/>
    </row>
    <row r="32" spans="1:9" ht="18">
      <c r="A32" s="58"/>
      <c r="B32" s="58"/>
      <c r="C32" s="58"/>
      <c r="D32" s="58"/>
      <c r="E32" s="58"/>
      <c r="F32" s="58"/>
      <c r="G32" s="58"/>
      <c r="H32" s="58"/>
      <c r="I32" s="47"/>
    </row>
    <row r="33" spans="1:9" s="11" customFormat="1" ht="18">
      <c r="A33" s="59">
        <f aca="true" t="shared" si="7" ref="A33:H42">A10</f>
        <v>1</v>
      </c>
      <c r="B33" s="59">
        <f t="shared" si="7"/>
        <v>11</v>
      </c>
      <c r="C33" s="59">
        <f t="shared" si="7"/>
        <v>22</v>
      </c>
      <c r="D33" s="59">
        <f t="shared" si="7"/>
        <v>69.11503837897544</v>
      </c>
      <c r="E33" s="59">
        <f t="shared" si="7"/>
        <v>10.17526953912694</v>
      </c>
      <c r="F33" s="59">
        <f t="shared" si="7"/>
        <v>380.132711084365</v>
      </c>
      <c r="G33" s="59">
        <f t="shared" si="7"/>
        <v>55.96398246519818</v>
      </c>
      <c r="H33" s="59">
        <f t="shared" si="7"/>
        <v>53</v>
      </c>
      <c r="I33" s="50"/>
    </row>
    <row r="34" spans="1:9" s="11" customFormat="1" ht="18">
      <c r="A34" s="59">
        <f t="shared" si="7"/>
        <v>2</v>
      </c>
      <c r="B34" s="59">
        <f t="shared" si="7"/>
        <v>72</v>
      </c>
      <c r="C34" s="59">
        <f t="shared" si="7"/>
        <v>144</v>
      </c>
      <c r="D34" s="59">
        <f t="shared" si="7"/>
        <v>452.3893421169302</v>
      </c>
      <c r="E34" s="59">
        <f t="shared" si="7"/>
        <v>141.99998794225866</v>
      </c>
      <c r="F34" s="59">
        <f t="shared" si="7"/>
        <v>16286.016316209487</v>
      </c>
      <c r="G34" s="59">
        <f t="shared" si="7"/>
        <v>5111.999565921311</v>
      </c>
      <c r="H34" s="59">
        <f t="shared" si="7"/>
        <v>113</v>
      </c>
      <c r="I34" s="50"/>
    </row>
    <row r="35" spans="1:9" s="11" customFormat="1" ht="18">
      <c r="A35" s="59">
        <f t="shared" si="7"/>
        <v>3</v>
      </c>
      <c r="B35" s="59">
        <f t="shared" si="7"/>
        <v>13.2</v>
      </c>
      <c r="C35" s="59">
        <f t="shared" si="7"/>
        <v>26.4</v>
      </c>
      <c r="D35" s="59">
        <f t="shared" si="7"/>
        <v>82.93804605477054</v>
      </c>
      <c r="E35" s="59">
        <f t="shared" si="7"/>
        <v>13.592624214531838</v>
      </c>
      <c r="F35" s="59">
        <f t="shared" si="7"/>
        <v>547.3911039614854</v>
      </c>
      <c r="G35" s="59">
        <f t="shared" si="7"/>
        <v>89.71131981591012</v>
      </c>
      <c r="H35" s="59">
        <f t="shared" si="7"/>
        <v>59</v>
      </c>
      <c r="I35" s="50"/>
    </row>
    <row r="36" spans="1:9" s="11" customFormat="1" ht="18">
      <c r="A36" s="59">
        <f t="shared" si="7"/>
        <v>4</v>
      </c>
      <c r="B36" s="59">
        <f t="shared" si="7"/>
        <v>44.2</v>
      </c>
      <c r="C36" s="59">
        <f t="shared" si="7"/>
        <v>88.4</v>
      </c>
      <c r="D36" s="59">
        <f t="shared" si="7"/>
        <v>277.71679057733775</v>
      </c>
      <c r="E36" s="59">
        <f t="shared" si="7"/>
        <v>34.71459882216722</v>
      </c>
      <c r="F36" s="59">
        <f t="shared" si="7"/>
        <v>6137.541071759165</v>
      </c>
      <c r="G36" s="59">
        <f t="shared" si="7"/>
        <v>767.1926339698955</v>
      </c>
      <c r="H36" s="59">
        <f t="shared" si="7"/>
        <v>45</v>
      </c>
      <c r="I36" s="50"/>
    </row>
    <row r="37" spans="1:9" s="11" customFormat="1" ht="18">
      <c r="A37" s="59">
        <f t="shared" si="7"/>
        <v>5</v>
      </c>
      <c r="B37" s="59">
        <f t="shared" si="7"/>
        <v>13.3</v>
      </c>
      <c r="C37" s="59">
        <f t="shared" si="7"/>
        <v>26.6</v>
      </c>
      <c r="D37" s="59">
        <f t="shared" si="7"/>
        <v>83.5663645854885</v>
      </c>
      <c r="E37" s="59">
        <f t="shared" si="7"/>
        <v>16.016886545551962</v>
      </c>
      <c r="F37" s="59">
        <f t="shared" si="7"/>
        <v>555.7163244934985</v>
      </c>
      <c r="G37" s="59">
        <f t="shared" si="7"/>
        <v>106.51229552792054</v>
      </c>
      <c r="H37" s="59">
        <f t="shared" si="7"/>
        <v>69</v>
      </c>
      <c r="I37" s="50"/>
    </row>
    <row r="38" spans="1:9" s="11" customFormat="1" ht="18">
      <c r="A38" s="59">
        <f t="shared" si="7"/>
        <v>6</v>
      </c>
      <c r="B38" s="59">
        <f t="shared" si="7"/>
        <v>27.3</v>
      </c>
      <c r="C38" s="59">
        <f t="shared" si="7"/>
        <v>54.6</v>
      </c>
      <c r="D38" s="59">
        <f t="shared" si="7"/>
        <v>171.5309588860027</v>
      </c>
      <c r="E38" s="59">
        <f t="shared" si="7"/>
        <v>11.911872144861299</v>
      </c>
      <c r="F38" s="59">
        <f t="shared" si="7"/>
        <v>2341.3975887939373</v>
      </c>
      <c r="G38" s="59">
        <f t="shared" si="7"/>
        <v>162.59705477735676</v>
      </c>
      <c r="H38" s="59">
        <f t="shared" si="7"/>
        <v>25</v>
      </c>
      <c r="I38" s="50"/>
    </row>
    <row r="39" spans="1:9" s="11" customFormat="1" ht="18">
      <c r="A39" s="59">
        <f t="shared" si="7"/>
        <v>7</v>
      </c>
      <c r="B39" s="59">
        <f t="shared" si="7"/>
        <v>69.6</v>
      </c>
      <c r="C39" s="59">
        <f t="shared" si="7"/>
        <v>139.2</v>
      </c>
      <c r="D39" s="59">
        <f t="shared" si="7"/>
        <v>437.3096973796992</v>
      </c>
      <c r="E39" s="59">
        <f t="shared" si="7"/>
        <v>47.375217216134075</v>
      </c>
      <c r="F39" s="59">
        <f t="shared" si="7"/>
        <v>15218.377468813529</v>
      </c>
      <c r="G39" s="59">
        <f t="shared" si="7"/>
        <v>1648.6575591214657</v>
      </c>
      <c r="H39" s="59">
        <f t="shared" si="7"/>
        <v>39</v>
      </c>
      <c r="I39" s="51" t="s">
        <v>182</v>
      </c>
    </row>
    <row r="40" spans="1:9" s="11" customFormat="1" ht="18">
      <c r="A40" s="59">
        <f t="shared" si="7"/>
        <v>8</v>
      </c>
      <c r="B40" s="59">
        <f t="shared" si="7"/>
        <v>70.7</v>
      </c>
      <c r="C40" s="59">
        <f t="shared" si="7"/>
        <v>141.4</v>
      </c>
      <c r="D40" s="59">
        <f t="shared" si="7"/>
        <v>444.2212012175968</v>
      </c>
      <c r="E40" s="59">
        <f t="shared" si="7"/>
        <v>18.509216717399866</v>
      </c>
      <c r="F40" s="59">
        <f t="shared" si="7"/>
        <v>15703.219463042047</v>
      </c>
      <c r="G40" s="59">
        <f t="shared" si="7"/>
        <v>654.3008109600853</v>
      </c>
      <c r="H40" s="59">
        <f t="shared" si="7"/>
        <v>15</v>
      </c>
      <c r="I40" s="51" t="s">
        <v>182</v>
      </c>
    </row>
    <row r="41" spans="1:9" s="11" customFormat="1" ht="18">
      <c r="A41" s="59">
        <f t="shared" si="7"/>
        <v>9</v>
      </c>
      <c r="B41" s="59">
        <f t="shared" si="7"/>
        <v>53.1</v>
      </c>
      <c r="C41" s="59">
        <f t="shared" si="7"/>
        <v>106.2</v>
      </c>
      <c r="D41" s="59">
        <f t="shared" si="7"/>
        <v>333.637139811236</v>
      </c>
      <c r="E41" s="59">
        <f t="shared" si="7"/>
        <v>88.96990394966294</v>
      </c>
      <c r="F41" s="59">
        <f t="shared" si="7"/>
        <v>8858.066061988317</v>
      </c>
      <c r="G41" s="59">
        <f t="shared" si="7"/>
        <v>2362.150949863551</v>
      </c>
      <c r="H41" s="59">
        <f t="shared" si="7"/>
        <v>96</v>
      </c>
      <c r="I41" s="50"/>
    </row>
    <row r="42" spans="1:9" s="11" customFormat="1" ht="18">
      <c r="A42" s="59">
        <f t="shared" si="7"/>
        <v>10</v>
      </c>
      <c r="B42" s="59">
        <f t="shared" si="7"/>
        <v>56</v>
      </c>
      <c r="C42" s="59">
        <f t="shared" si="7"/>
        <v>112</v>
      </c>
      <c r="D42" s="59">
        <f t="shared" si="7"/>
        <v>351.85837720205683</v>
      </c>
      <c r="E42" s="59">
        <f t="shared" si="7"/>
        <v>96.76105373056562</v>
      </c>
      <c r="F42" s="59">
        <f t="shared" si="7"/>
        <v>9852.03456165759</v>
      </c>
      <c r="G42" s="59">
        <f t="shared" si="7"/>
        <v>2709.309504455837</v>
      </c>
      <c r="H42" s="59">
        <f t="shared" si="7"/>
        <v>99</v>
      </c>
      <c r="I42" s="50"/>
    </row>
  </sheetData>
  <printOptions/>
  <pageMargins left="0.75" right="0.75" top="1.23" bottom="1.67" header="0.511811023" footer="0.511811023"/>
  <pageSetup fitToHeight="2" fitToWidth="1" horizontalDpi="360" verticalDpi="360" orientation="landscape" paperSize="9" scale="87" r:id="rId1"/>
  <headerFooter alignWithMargins="0">
    <oddFooter>&amp;R&amp;6K.Bertschi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Primarschule</dc:creator>
  <cp:keywords/>
  <dc:description/>
  <cp:lastModifiedBy>Kurt Bertschi</cp:lastModifiedBy>
  <cp:lastPrinted>2003-08-25T10:58:24Z</cp:lastPrinted>
  <dcterms:created xsi:type="dcterms:W3CDTF">1998-03-26T10:19:36Z</dcterms:created>
  <dcterms:modified xsi:type="dcterms:W3CDTF">2003-08-25T10:59:59Z</dcterms:modified>
  <cp:category/>
  <cp:version/>
  <cp:contentType/>
  <cp:contentStatus/>
</cp:coreProperties>
</file>